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0515" windowHeight="123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L4" i="1"/>
  <c r="H160" l="1"/>
  <c r="H161"/>
  <c r="H162"/>
  <c r="H163"/>
  <c r="G160"/>
  <c r="G161"/>
  <c r="G162"/>
  <c r="G163"/>
  <c r="H159"/>
  <c r="G159"/>
  <c r="F160"/>
  <c r="F161"/>
  <c r="F162"/>
  <c r="F163"/>
  <c r="F159"/>
  <c r="D160"/>
  <c r="D161"/>
  <c r="D162"/>
  <c r="D163"/>
  <c r="D164"/>
  <c r="E163"/>
  <c r="E162"/>
  <c r="E161"/>
  <c r="E160"/>
  <c r="D159"/>
  <c r="G120"/>
  <c r="D120"/>
  <c r="J4"/>
  <c r="J5"/>
  <c r="J6"/>
  <c r="J7"/>
  <c r="J8"/>
  <c r="J9"/>
  <c r="J10"/>
  <c r="J11"/>
  <c r="J3"/>
  <c r="I5"/>
  <c r="I8"/>
  <c r="I9"/>
  <c r="I11"/>
  <c r="C95"/>
  <c r="C93"/>
  <c r="C92"/>
  <c r="C91"/>
  <c r="C83"/>
  <c r="C81"/>
  <c r="C80"/>
  <c r="C79"/>
  <c r="D66"/>
  <c r="F66"/>
  <c r="G66"/>
  <c r="H66"/>
  <c r="J66"/>
  <c r="D67"/>
  <c r="E67"/>
  <c r="F67"/>
  <c r="I67"/>
  <c r="D68"/>
  <c r="E68"/>
  <c r="F68"/>
  <c r="H68"/>
  <c r="I68"/>
  <c r="J68"/>
  <c r="D69"/>
  <c r="G69"/>
  <c r="I69"/>
  <c r="J69"/>
  <c r="D70"/>
  <c r="F70"/>
  <c r="G70"/>
  <c r="H70"/>
  <c r="I70"/>
  <c r="E71"/>
  <c r="G71"/>
  <c r="H71"/>
  <c r="I71"/>
  <c r="D72"/>
  <c r="E72"/>
  <c r="F72"/>
  <c r="G72"/>
  <c r="J72"/>
  <c r="E73"/>
  <c r="F73"/>
  <c r="G73"/>
  <c r="I73"/>
  <c r="J73"/>
  <c r="E65"/>
  <c r="F65"/>
  <c r="I65"/>
  <c r="D65"/>
  <c r="H59"/>
  <c r="C38"/>
  <c r="G43" s="1"/>
  <c r="F18"/>
  <c r="H18"/>
  <c r="I18"/>
  <c r="E19"/>
  <c r="F19"/>
  <c r="G19"/>
  <c r="D20"/>
  <c r="F20"/>
  <c r="G20"/>
  <c r="J20"/>
  <c r="D21"/>
  <c r="E21"/>
  <c r="I21"/>
  <c r="D22"/>
  <c r="E22"/>
  <c r="H22"/>
  <c r="I22"/>
  <c r="J22"/>
  <c r="G23"/>
  <c r="I23"/>
  <c r="J23"/>
  <c r="F24"/>
  <c r="G24"/>
  <c r="H24"/>
  <c r="E25"/>
  <c r="G25"/>
  <c r="H25"/>
  <c r="E17"/>
  <c r="F17"/>
  <c r="G17"/>
  <c r="D17"/>
  <c r="C62"/>
  <c r="G67" s="1"/>
  <c r="C50"/>
  <c r="D55" s="1"/>
  <c r="C14"/>
  <c r="I19" s="1"/>
  <c r="C71"/>
  <c r="C69"/>
  <c r="C68"/>
  <c r="C67"/>
  <c r="C59"/>
  <c r="C57"/>
  <c r="C56"/>
  <c r="C55"/>
  <c r="C47"/>
  <c r="C45"/>
  <c r="C44"/>
  <c r="C43"/>
  <c r="C35"/>
  <c r="C33"/>
  <c r="C32"/>
  <c r="C31"/>
  <c r="C19"/>
  <c r="C21"/>
  <c r="C23"/>
  <c r="C20"/>
  <c r="H4"/>
  <c r="H5"/>
  <c r="C26" s="1"/>
  <c r="H6"/>
  <c r="H7"/>
  <c r="H8"/>
  <c r="H9"/>
  <c r="C74" s="1"/>
  <c r="H10"/>
  <c r="C86" s="1"/>
  <c r="H11"/>
  <c r="H3"/>
  <c r="F11"/>
  <c r="E4"/>
  <c r="F4" s="1"/>
  <c r="I4" s="1"/>
  <c r="E5"/>
  <c r="F5" s="1"/>
  <c r="E6"/>
  <c r="F6" s="1"/>
  <c r="I6" s="1"/>
  <c r="E7"/>
  <c r="F7" s="1"/>
  <c r="I7" s="1"/>
  <c r="E8"/>
  <c r="F8" s="1"/>
  <c r="E9"/>
  <c r="F9" s="1"/>
  <c r="E10"/>
  <c r="F10" s="1"/>
  <c r="I10" s="1"/>
  <c r="E3"/>
  <c r="F3" s="1"/>
  <c r="I3" s="1"/>
  <c r="F90" l="1"/>
  <c r="D92"/>
  <c r="I93"/>
  <c r="G95"/>
  <c r="E97"/>
  <c r="D89"/>
  <c r="J91"/>
  <c r="J89"/>
  <c r="I91"/>
  <c r="E95"/>
  <c r="I89"/>
  <c r="H91"/>
  <c r="F93"/>
  <c r="D95"/>
  <c r="I96"/>
  <c r="H89"/>
  <c r="G91"/>
  <c r="E93"/>
  <c r="J94"/>
  <c r="H96"/>
  <c r="G89"/>
  <c r="F91"/>
  <c r="D93"/>
  <c r="I94"/>
  <c r="G96"/>
  <c r="F89"/>
  <c r="E91"/>
  <c r="J92"/>
  <c r="H94"/>
  <c r="F96"/>
  <c r="E89"/>
  <c r="D91"/>
  <c r="I92"/>
  <c r="E96"/>
  <c r="J97"/>
  <c r="G94"/>
  <c r="J90"/>
  <c r="H92"/>
  <c r="F94"/>
  <c r="D96"/>
  <c r="I97"/>
  <c r="I90"/>
  <c r="G92"/>
  <c r="E94"/>
  <c r="J95"/>
  <c r="H97"/>
  <c r="H90"/>
  <c r="F92"/>
  <c r="D94"/>
  <c r="I95"/>
  <c r="G97"/>
  <c r="G90"/>
  <c r="E92"/>
  <c r="J93"/>
  <c r="H95"/>
  <c r="F97"/>
  <c r="E90"/>
  <c r="H93"/>
  <c r="F95"/>
  <c r="D97"/>
  <c r="D90"/>
  <c r="G93"/>
  <c r="J96"/>
  <c r="G30"/>
  <c r="E32"/>
  <c r="J33"/>
  <c r="H35"/>
  <c r="F37"/>
  <c r="I33"/>
  <c r="D29"/>
  <c r="E30"/>
  <c r="H33"/>
  <c r="D37"/>
  <c r="I29"/>
  <c r="G33"/>
  <c r="I31"/>
  <c r="E35"/>
  <c r="I36"/>
  <c r="F33"/>
  <c r="H29"/>
  <c r="G31"/>
  <c r="E33"/>
  <c r="J34"/>
  <c r="H36"/>
  <c r="G29"/>
  <c r="F31"/>
  <c r="D33"/>
  <c r="I34"/>
  <c r="G36"/>
  <c r="F29"/>
  <c r="E31"/>
  <c r="J32"/>
  <c r="H34"/>
  <c r="F36"/>
  <c r="E29"/>
  <c r="I32"/>
  <c r="E36"/>
  <c r="D31"/>
  <c r="J37"/>
  <c r="G34"/>
  <c r="J30"/>
  <c r="H32"/>
  <c r="F34"/>
  <c r="D36"/>
  <c r="I37"/>
  <c r="I30"/>
  <c r="G32"/>
  <c r="E34"/>
  <c r="J35"/>
  <c r="H37"/>
  <c r="J36"/>
  <c r="H31"/>
  <c r="D30"/>
  <c r="H30"/>
  <c r="F32"/>
  <c r="D34"/>
  <c r="I35"/>
  <c r="G37"/>
  <c r="F30"/>
  <c r="D32"/>
  <c r="G35"/>
  <c r="E37"/>
  <c r="J31"/>
  <c r="F35"/>
  <c r="J29"/>
  <c r="D35"/>
  <c r="J78"/>
  <c r="H80"/>
  <c r="F82"/>
  <c r="D84"/>
  <c r="I85"/>
  <c r="E82"/>
  <c r="H85"/>
  <c r="D82"/>
  <c r="G85"/>
  <c r="F85"/>
  <c r="G78"/>
  <c r="E80"/>
  <c r="J81"/>
  <c r="H83"/>
  <c r="F78"/>
  <c r="D80"/>
  <c r="I81"/>
  <c r="G83"/>
  <c r="E85"/>
  <c r="D77"/>
  <c r="E78"/>
  <c r="J79"/>
  <c r="H81"/>
  <c r="F83"/>
  <c r="D85"/>
  <c r="J77"/>
  <c r="D78"/>
  <c r="I79"/>
  <c r="G81"/>
  <c r="E83"/>
  <c r="J84"/>
  <c r="I77"/>
  <c r="H79"/>
  <c r="F81"/>
  <c r="D83"/>
  <c r="I84"/>
  <c r="H77"/>
  <c r="G79"/>
  <c r="E81"/>
  <c r="J82"/>
  <c r="H84"/>
  <c r="G77"/>
  <c r="F79"/>
  <c r="D81"/>
  <c r="I82"/>
  <c r="G84"/>
  <c r="F77"/>
  <c r="E79"/>
  <c r="J80"/>
  <c r="H82"/>
  <c r="F84"/>
  <c r="E77"/>
  <c r="D79"/>
  <c r="I80"/>
  <c r="G82"/>
  <c r="E84"/>
  <c r="J85"/>
  <c r="I78"/>
  <c r="G80"/>
  <c r="J83"/>
  <c r="H78"/>
  <c r="F80"/>
  <c r="I83"/>
  <c r="F61"/>
  <c r="D58"/>
  <c r="H61"/>
  <c r="E58"/>
  <c r="I54"/>
  <c r="I24"/>
  <c r="D23"/>
  <c r="H19"/>
  <c r="D60"/>
  <c r="F58"/>
  <c r="H56"/>
  <c r="I17"/>
  <c r="E23"/>
  <c r="D18"/>
  <c r="J17"/>
  <c r="D25"/>
  <c r="F23"/>
  <c r="H21"/>
  <c r="J19"/>
  <c r="E18"/>
  <c r="E53"/>
  <c r="F60"/>
  <c r="H58"/>
  <c r="J56"/>
  <c r="E55"/>
  <c r="H65"/>
  <c r="I72"/>
  <c r="D71"/>
  <c r="F69"/>
  <c r="H67"/>
  <c r="J57"/>
  <c r="I58"/>
  <c r="F56"/>
  <c r="F53"/>
  <c r="G60"/>
  <c r="D57"/>
  <c r="F55"/>
  <c r="F25"/>
  <c r="H23"/>
  <c r="J21"/>
  <c r="E20"/>
  <c r="G18"/>
  <c r="G53"/>
  <c r="H60"/>
  <c r="J58"/>
  <c r="E57"/>
  <c r="G55"/>
  <c r="J65"/>
  <c r="D73"/>
  <c r="F71"/>
  <c r="H69"/>
  <c r="J67"/>
  <c r="E66"/>
  <c r="I60"/>
  <c r="H55"/>
  <c r="D59"/>
  <c r="I53"/>
  <c r="H53"/>
  <c r="F57"/>
  <c r="J60"/>
  <c r="E59"/>
  <c r="G57"/>
  <c r="I55"/>
  <c r="D54"/>
  <c r="I25"/>
  <c r="D24"/>
  <c r="F22"/>
  <c r="H20"/>
  <c r="J18"/>
  <c r="J53"/>
  <c r="D61"/>
  <c r="F59"/>
  <c r="H57"/>
  <c r="J55"/>
  <c r="E54"/>
  <c r="J25"/>
  <c r="E24"/>
  <c r="G22"/>
  <c r="I20"/>
  <c r="D19"/>
  <c r="D53"/>
  <c r="E61"/>
  <c r="G59"/>
  <c r="I57"/>
  <c r="D56"/>
  <c r="F54"/>
  <c r="H73"/>
  <c r="J71"/>
  <c r="E70"/>
  <c r="G68"/>
  <c r="I66"/>
  <c r="E56"/>
  <c r="G61"/>
  <c r="H54"/>
  <c r="G54"/>
  <c r="I59"/>
  <c r="J59"/>
  <c r="G56"/>
  <c r="H17"/>
  <c r="F21"/>
  <c r="I61"/>
  <c r="J54"/>
  <c r="J24"/>
  <c r="G21"/>
  <c r="J61"/>
  <c r="E60"/>
  <c r="G58"/>
  <c r="I56"/>
  <c r="G65"/>
  <c r="H72"/>
  <c r="J70"/>
  <c r="E69"/>
  <c r="G45"/>
  <c r="D47"/>
  <c r="D42"/>
  <c r="E44"/>
  <c r="H43"/>
  <c r="E47"/>
  <c r="J41"/>
  <c r="F47"/>
  <c r="D44"/>
  <c r="H47"/>
  <c r="I47"/>
  <c r="H49"/>
  <c r="J47"/>
  <c r="E46"/>
  <c r="G44"/>
  <c r="I42"/>
  <c r="F45"/>
  <c r="J48"/>
  <c r="E49"/>
  <c r="J42"/>
  <c r="I41"/>
  <c r="D49"/>
  <c r="E42"/>
  <c r="G47"/>
  <c r="F44"/>
  <c r="J49"/>
  <c r="E48"/>
  <c r="G46"/>
  <c r="I44"/>
  <c r="D43"/>
  <c r="I48"/>
  <c r="I43"/>
  <c r="H45"/>
  <c r="I45"/>
  <c r="J45"/>
  <c r="E43"/>
  <c r="H41"/>
  <c r="J43"/>
  <c r="D41"/>
  <c r="F42"/>
  <c r="F49"/>
  <c r="G42"/>
  <c r="G49"/>
  <c r="D46"/>
  <c r="H42"/>
  <c r="I49"/>
  <c r="D48"/>
  <c r="F46"/>
  <c r="H44"/>
  <c r="E41"/>
  <c r="F48"/>
  <c r="H46"/>
  <c r="J44"/>
  <c r="F41"/>
  <c r="G48"/>
  <c r="I46"/>
  <c r="D45"/>
  <c r="F43"/>
  <c r="G41"/>
  <c r="H48"/>
  <c r="J46"/>
  <c r="E45"/>
</calcChain>
</file>

<file path=xl/sharedStrings.xml><?xml version="1.0" encoding="utf-8"?>
<sst xmlns="http://schemas.openxmlformats.org/spreadsheetml/2006/main" count="227" uniqueCount="95">
  <si>
    <t>A</t>
  </si>
  <si>
    <t>B</t>
  </si>
  <si>
    <t>C</t>
  </si>
  <si>
    <t>D</t>
  </si>
  <si>
    <t>E</t>
  </si>
  <si>
    <t>F</t>
  </si>
  <si>
    <t>G</t>
  </si>
  <si>
    <t>H</t>
  </si>
  <si>
    <t>I</t>
  </si>
  <si>
    <t>P/m²</t>
  </si>
  <si>
    <t>P/sm</t>
  </si>
  <si>
    <t>absolument libre</t>
  </si>
  <si>
    <t>libre</t>
  </si>
  <si>
    <t>débit ; personne / min /m</t>
  </si>
  <si>
    <t>durée du défilé</t>
  </si>
  <si>
    <t>5 minutes</t>
  </si>
  <si>
    <t>10 minutes</t>
  </si>
  <si>
    <t>15 minutes</t>
  </si>
  <si>
    <t>20 minutes</t>
  </si>
  <si>
    <t>30 minutes</t>
  </si>
  <si>
    <t>45 minutes</t>
  </si>
  <si>
    <t>1 heure</t>
  </si>
  <si>
    <t>1 voie</t>
  </si>
  <si>
    <t>2 voies</t>
  </si>
  <si>
    <t>2 voie et trottoirs</t>
  </si>
  <si>
    <t>3 voies</t>
  </si>
  <si>
    <t>4 voies</t>
  </si>
  <si>
    <t>3 voies et trottoirs</t>
  </si>
  <si>
    <t>4 voies et trottoirs</t>
  </si>
  <si>
    <t>boulevard parisien (type bld voltaire à République) route et trottoirs</t>
  </si>
  <si>
    <t>boulevard parisien  route</t>
  </si>
  <si>
    <t>II</t>
  </si>
  <si>
    <t>III</t>
  </si>
  <si>
    <t>IV</t>
  </si>
  <si>
    <t>V</t>
  </si>
  <si>
    <t>débit LS
p/(ms)</t>
  </si>
  <si>
    <t>largeur de la rue(m)</t>
  </si>
  <si>
    <t>Abaque du nombre de manifestant selon la durée du défilé, sa densité et la largeur de voie occupée</t>
  </si>
  <si>
    <t>VI</t>
  </si>
  <si>
    <t>VII</t>
  </si>
  <si>
    <t>min</t>
  </si>
  <si>
    <t>max</t>
  </si>
  <si>
    <t>déplacement faiblement contraint</t>
  </si>
  <si>
    <t>déplacement contraint</t>
  </si>
  <si>
    <t>déplacement fortement contraint</t>
  </si>
  <si>
    <t>déplacement bloqué mais possible</t>
  </si>
  <si>
    <t>déplacement difficile</t>
  </si>
  <si>
    <t>déplacement impossible</t>
  </si>
  <si>
    <t>Liberté de mouvement d'un individu dans la foule</t>
  </si>
  <si>
    <t>m/s</t>
  </si>
  <si>
    <t>km/h</t>
  </si>
  <si>
    <t>densité de la foule D</t>
  </si>
  <si>
    <t>vitesse de déplacement de la foule</t>
  </si>
  <si>
    <t>Débit linéique de la foule LS</t>
  </si>
  <si>
    <t>déplacement très difficile</t>
  </si>
  <si>
    <t>pas de foule, individus isolés</t>
  </si>
  <si>
    <t>pas de foule, circulation habituelle sur les trottoirs</t>
  </si>
  <si>
    <t xml:space="preserve"> circulation habituelle sur les trottoirs</t>
  </si>
  <si>
    <t>manifestation habituelle</t>
  </si>
  <si>
    <t>manifestation très dense mais s'écoulant sans difficulté</t>
  </si>
  <si>
    <t>manifestation très dense s'écoulant avec beaucoup de difficulté</t>
  </si>
  <si>
    <t>références scientifiques</t>
  </si>
  <si>
    <t xml:space="preserve">durée = temps écoulé entre le passage en un point représentatif (arrivée, départ, une intersection en milieu de parcours) </t>
  </si>
  <si>
    <t>calcul en fourchette pour une manifestation standard (configuration entre III et V)</t>
  </si>
  <si>
    <t>débit</t>
  </si>
  <si>
    <t>largeur occupée</t>
  </si>
  <si>
    <t>Ls =</t>
  </si>
  <si>
    <t>personne par mètre par minute</t>
  </si>
  <si>
    <t>mètre</t>
  </si>
  <si>
    <t>L =</t>
  </si>
  <si>
    <t xml:space="preserve">D = </t>
  </si>
  <si>
    <t>minutes</t>
  </si>
  <si>
    <t>Nombre de manifestants</t>
  </si>
  <si>
    <t>Ls x D x L</t>
  </si>
  <si>
    <t>exemple</t>
  </si>
  <si>
    <t>7 mètres</t>
  </si>
  <si>
    <t>résultat</t>
  </si>
  <si>
    <t>manifestants</t>
  </si>
  <si>
    <t>Transporttechnik der Fussgänger Transporttechnische Eigenschaften des Fussgängerverkehrs, Literaturauswertung</t>
  </si>
  <si>
    <t>Weidmann, Ulrich</t>
  </si>
  <si>
    <t>https://doi.org/10.3929/ethz-a-000687810</t>
  </si>
  <si>
    <t>Philippe Pecol. Modélisation 2D discrète du mouvement des piétons : application à l’évacuation des structures du génie civil et à l’interaction foule-passerelle. Modélisation et simulation. Université Paris-Est, 2011. Français. ffNNT : 2011PEST1109ff. ffpastel-00674774</t>
  </si>
  <si>
    <t>https://pastel.archives-ouvertes.fr/pastel-00674774</t>
  </si>
  <si>
    <t>densité</t>
  </si>
  <si>
    <t>Niveau de service</t>
  </si>
  <si>
    <t>personne/m²</t>
  </si>
  <si>
    <t>m² par personne</t>
  </si>
  <si>
    <t>Débit</t>
  </si>
  <si>
    <t>pers/min/m</t>
  </si>
  <si>
    <t>variable</t>
  </si>
  <si>
    <t>vitesse</t>
  </si>
  <si>
    <t>pers/min/s</t>
  </si>
  <si>
    <t xml:space="preserve">manifestation peu dense
</t>
  </si>
  <si>
    <t>foule bloquée, les personnes sont serrées 
comme dans les transports en commun aux heures de pointes</t>
  </si>
  <si>
    <t>manifestation habituelle, comportant des regroupements d'individus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</si>
</sst>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0"/>
      <color theme="0" tint="-0.34998626667073579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/>
    <xf numFmtId="1" fontId="0" fillId="0" borderId="6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" xfId="0" applyFill="1" applyBorder="1"/>
    <xf numFmtId="0" fontId="0" fillId="4" borderId="6" xfId="0" applyFill="1" applyBorder="1"/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4" fillId="0" borderId="0" xfId="0" applyFont="1" applyFill="1" applyBorder="1"/>
    <xf numFmtId="0" fontId="7" fillId="0" borderId="0" xfId="0" applyFont="1"/>
    <xf numFmtId="0" fontId="7" fillId="0" borderId="0" xfId="0" applyFont="1" applyFill="1" applyBorder="1"/>
    <xf numFmtId="0" fontId="8" fillId="0" borderId="0" xfId="0" applyFont="1"/>
    <xf numFmtId="0" fontId="0" fillId="2" borderId="0" xfId="0" applyFill="1" applyBorder="1"/>
    <xf numFmtId="0" fontId="0" fillId="5" borderId="0" xfId="0" applyFill="1"/>
    <xf numFmtId="0" fontId="0" fillId="5" borderId="1" xfId="0" applyFill="1" applyBorder="1"/>
    <xf numFmtId="0" fontId="9" fillId="0" borderId="0" xfId="0" applyFont="1" applyBorder="1"/>
    <xf numFmtId="0" fontId="0" fillId="5" borderId="0" xfId="0" applyFill="1" applyBorder="1"/>
    <xf numFmtId="0" fontId="4" fillId="0" borderId="0" xfId="0" applyFont="1" applyBorder="1"/>
    <xf numFmtId="0" fontId="1" fillId="0" borderId="0" xfId="0" applyFont="1" applyBorder="1"/>
    <xf numFmtId="1" fontId="1" fillId="0" borderId="0" xfId="0" applyNumberFormat="1" applyFont="1" applyBorder="1"/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5" borderId="0" xfId="0" applyNumberFormat="1" applyFill="1"/>
    <xf numFmtId="0" fontId="6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0" xfId="0" applyFont="1" applyFill="1" applyBorder="1"/>
    <xf numFmtId="0" fontId="1" fillId="3" borderId="0" xfId="0" applyFont="1" applyFill="1" applyBorder="1"/>
    <xf numFmtId="0" fontId="2" fillId="0" borderId="0" xfId="1" applyAlignment="1" applyProtection="1"/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27" xfId="0" applyFont="1" applyFill="1" applyBorder="1"/>
    <xf numFmtId="164" fontId="11" fillId="0" borderId="1" xfId="0" applyNumberFormat="1" applyFont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/>
    <xf numFmtId="0" fontId="0" fillId="0" borderId="0" xfId="0" applyBorder="1" applyAlignment="1">
      <alignment horizontal="center"/>
    </xf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0" fontId="7" fillId="6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b="0">
                <a:latin typeface="Berlin Sans FB" pitchFamily="34" charset="0"/>
              </a:rPr>
              <a:t>Nombre de</a:t>
            </a:r>
            <a:r>
              <a:rPr lang="fr-FR" b="0" baseline="0">
                <a:latin typeface="Berlin Sans FB" pitchFamily="34" charset="0"/>
              </a:rPr>
              <a:t> manifestants : route à 2 voies (7m)</a:t>
            </a:r>
          </a:p>
          <a:p>
            <a:pPr>
              <a:defRPr/>
            </a:pPr>
            <a:r>
              <a:rPr lang="fr-FR" sz="1400" b="0" baseline="0">
                <a:solidFill>
                  <a:schemeClr val="bg1">
                    <a:lumMod val="65000"/>
                  </a:schemeClr>
                </a:solidFill>
                <a:latin typeface="Berlin Sans FB" pitchFamily="34" charset="0"/>
              </a:rPr>
              <a:t>www.initiative-communiste.fr</a:t>
            </a:r>
            <a:endParaRPr lang="fr-FR" sz="1400" b="0">
              <a:solidFill>
                <a:schemeClr val="bg1">
                  <a:lumMod val="65000"/>
                </a:schemeClr>
              </a:solidFill>
              <a:latin typeface="Berlin Sans FB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Feuil1!$A$38</c:f>
              <c:strCache>
                <c:ptCount val="1"/>
                <c:pt idx="0">
                  <c:v>III</c:v>
                </c:pt>
              </c:strCache>
            </c:strRef>
          </c:tx>
          <c:marker>
            <c:symbol val="none"/>
          </c:marker>
          <c:cat>
            <c:strRef>
              <c:f>Feuil1!$D$39:$J$39</c:f>
              <c:strCache>
                <c:ptCount val="7"/>
                <c:pt idx="0">
                  <c:v>5 minutes</c:v>
                </c:pt>
                <c:pt idx="1">
                  <c:v>10 minutes</c:v>
                </c:pt>
                <c:pt idx="2">
                  <c:v>15 minutes</c:v>
                </c:pt>
                <c:pt idx="3">
                  <c:v>20 minutes</c:v>
                </c:pt>
                <c:pt idx="4">
                  <c:v>30 minutes</c:v>
                </c:pt>
                <c:pt idx="5">
                  <c:v>45 minutes</c:v>
                </c:pt>
                <c:pt idx="6">
                  <c:v>1 heure</c:v>
                </c:pt>
              </c:strCache>
            </c:strRef>
          </c:cat>
          <c:val>
            <c:numRef>
              <c:f>Feuil1!$D$42:$J$42</c:f>
              <c:numCache>
                <c:formatCode>0</c:formatCode>
                <c:ptCount val="7"/>
                <c:pt idx="0">
                  <c:v>1428.0000000000002</c:v>
                </c:pt>
                <c:pt idx="1">
                  <c:v>2856.0000000000005</c:v>
                </c:pt>
                <c:pt idx="2">
                  <c:v>4284</c:v>
                </c:pt>
                <c:pt idx="3">
                  <c:v>5712.0000000000009</c:v>
                </c:pt>
                <c:pt idx="4">
                  <c:v>8568</c:v>
                </c:pt>
                <c:pt idx="5">
                  <c:v>12852.000000000002</c:v>
                </c:pt>
                <c:pt idx="6">
                  <c:v>17136</c:v>
                </c:pt>
              </c:numCache>
            </c:numRef>
          </c:val>
        </c:ser>
        <c:ser>
          <c:idx val="1"/>
          <c:order val="1"/>
          <c:tx>
            <c:strRef>
              <c:f>Feuil1!$A$50</c:f>
              <c:strCache>
                <c:ptCount val="1"/>
                <c:pt idx="0">
                  <c:v>IV</c:v>
                </c:pt>
              </c:strCache>
            </c:strRef>
          </c:tx>
          <c:marker>
            <c:symbol val="none"/>
          </c:marker>
          <c:val>
            <c:numRef>
              <c:f>Feuil1!$D$54:$J$54</c:f>
              <c:numCache>
                <c:formatCode>0</c:formatCode>
                <c:ptCount val="7"/>
                <c:pt idx="0">
                  <c:v>1743</c:v>
                </c:pt>
                <c:pt idx="1">
                  <c:v>3486</c:v>
                </c:pt>
                <c:pt idx="2">
                  <c:v>5229</c:v>
                </c:pt>
                <c:pt idx="3">
                  <c:v>6972</c:v>
                </c:pt>
                <c:pt idx="4">
                  <c:v>10458</c:v>
                </c:pt>
                <c:pt idx="5">
                  <c:v>15687</c:v>
                </c:pt>
                <c:pt idx="6">
                  <c:v>20916</c:v>
                </c:pt>
              </c:numCache>
            </c:numRef>
          </c:val>
        </c:ser>
        <c:ser>
          <c:idx val="2"/>
          <c:order val="2"/>
          <c:tx>
            <c:strRef>
              <c:f>Feuil1!$A$62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val>
            <c:numRef>
              <c:f>Feuil1!$D$66:$J$66</c:f>
              <c:numCache>
                <c:formatCode>0</c:formatCode>
                <c:ptCount val="7"/>
                <c:pt idx="0">
                  <c:v>2079</c:v>
                </c:pt>
                <c:pt idx="1">
                  <c:v>4158</c:v>
                </c:pt>
                <c:pt idx="2">
                  <c:v>6237</c:v>
                </c:pt>
                <c:pt idx="3">
                  <c:v>8316</c:v>
                </c:pt>
                <c:pt idx="4">
                  <c:v>12474</c:v>
                </c:pt>
                <c:pt idx="5">
                  <c:v>18711</c:v>
                </c:pt>
                <c:pt idx="6">
                  <c:v>24948</c:v>
                </c:pt>
              </c:numCache>
            </c:numRef>
          </c:val>
        </c:ser>
        <c:marker val="1"/>
        <c:axId val="95707136"/>
        <c:axId val="134473600"/>
      </c:lineChart>
      <c:catAx>
        <c:axId val="95707136"/>
        <c:scaling>
          <c:orientation val="minMax"/>
        </c:scaling>
        <c:axPos val="b"/>
        <c:majorGridlines/>
        <c:tickLblPos val="nextTo"/>
        <c:txPr>
          <a:bodyPr rot="-5400000" vert="horz" anchor="b" anchorCtr="0"/>
          <a:lstStyle/>
          <a:p>
            <a:pPr>
              <a:defRPr/>
            </a:pPr>
            <a:endParaRPr lang="fr-FR"/>
          </a:p>
        </c:txPr>
        <c:crossAx val="134473600"/>
        <c:crosses val="autoZero"/>
        <c:auto val="1"/>
        <c:lblAlgn val="ctr"/>
        <c:lblOffset val="100"/>
      </c:catAx>
      <c:valAx>
        <c:axId val="134473600"/>
        <c:scaling>
          <c:orientation val="minMax"/>
        </c:scaling>
        <c:axPos val="l"/>
        <c:minorGridlines/>
        <c:numFmt formatCode="0" sourceLinked="1"/>
        <c:tickLblPos val="nextTo"/>
        <c:crossAx val="957071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b="0">
                <a:latin typeface="Berlin Sans FB" pitchFamily="34" charset="0"/>
              </a:rPr>
              <a:t>Nombre de</a:t>
            </a:r>
            <a:r>
              <a:rPr lang="fr-FR" b="0" baseline="0">
                <a:latin typeface="Berlin Sans FB" pitchFamily="34" charset="0"/>
              </a:rPr>
              <a:t> manifestants : route à 4 voies (12m)</a:t>
            </a:r>
          </a:p>
          <a:p>
            <a:pPr>
              <a:defRPr/>
            </a:pPr>
            <a:r>
              <a:rPr lang="fr-FR" sz="1400" b="0" baseline="0">
                <a:solidFill>
                  <a:schemeClr val="bg1">
                    <a:lumMod val="65000"/>
                  </a:schemeClr>
                </a:solidFill>
                <a:latin typeface="Berlin Sans FB" pitchFamily="34" charset="0"/>
              </a:rPr>
              <a:t>www.initiative-communiste.fr</a:t>
            </a:r>
            <a:endParaRPr lang="fr-FR" sz="1400" b="0">
              <a:solidFill>
                <a:schemeClr val="bg1">
                  <a:lumMod val="65000"/>
                </a:schemeClr>
              </a:solidFill>
              <a:latin typeface="Berlin Sans FB" pitchFamily="34" charset="0"/>
            </a:endParaRPr>
          </a:p>
        </c:rich>
      </c:tx>
      <c:layout>
        <c:manualLayout>
          <c:xMode val="edge"/>
          <c:yMode val="edge"/>
          <c:x val="0.14239872189889308"/>
          <c:y val="2.6590693257359924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Feuil1!$A$38</c:f>
              <c:strCache>
                <c:ptCount val="1"/>
                <c:pt idx="0">
                  <c:v>III</c:v>
                </c:pt>
              </c:strCache>
            </c:strRef>
          </c:tx>
          <c:marker>
            <c:symbol val="none"/>
          </c:marker>
          <c:cat>
            <c:strRef>
              <c:f>Feuil1!$D$39:$J$39</c:f>
              <c:strCache>
                <c:ptCount val="7"/>
                <c:pt idx="0">
                  <c:v>5 minutes</c:v>
                </c:pt>
                <c:pt idx="1">
                  <c:v>10 minutes</c:v>
                </c:pt>
                <c:pt idx="2">
                  <c:v>15 minutes</c:v>
                </c:pt>
                <c:pt idx="3">
                  <c:v>20 minutes</c:v>
                </c:pt>
                <c:pt idx="4">
                  <c:v>30 minutes</c:v>
                </c:pt>
                <c:pt idx="5">
                  <c:v>45 minutes</c:v>
                </c:pt>
                <c:pt idx="6">
                  <c:v>1 heure</c:v>
                </c:pt>
              </c:strCache>
            </c:strRef>
          </c:cat>
          <c:val>
            <c:numRef>
              <c:f>Feuil1!$D$46:$J$46</c:f>
              <c:numCache>
                <c:formatCode>0</c:formatCode>
                <c:ptCount val="7"/>
                <c:pt idx="0">
                  <c:v>2448.0000000000005</c:v>
                </c:pt>
                <c:pt idx="1">
                  <c:v>4896.0000000000009</c:v>
                </c:pt>
                <c:pt idx="2">
                  <c:v>7344.0000000000009</c:v>
                </c:pt>
                <c:pt idx="3">
                  <c:v>9792.0000000000018</c:v>
                </c:pt>
                <c:pt idx="4">
                  <c:v>14688.000000000002</c:v>
                </c:pt>
                <c:pt idx="5">
                  <c:v>22032.000000000004</c:v>
                </c:pt>
                <c:pt idx="6">
                  <c:v>29376.000000000004</c:v>
                </c:pt>
              </c:numCache>
            </c:numRef>
          </c:val>
        </c:ser>
        <c:ser>
          <c:idx val="1"/>
          <c:order val="1"/>
          <c:tx>
            <c:strRef>
              <c:f>Feuil1!$A$50</c:f>
              <c:strCache>
                <c:ptCount val="1"/>
                <c:pt idx="0">
                  <c:v>IV</c:v>
                </c:pt>
              </c:strCache>
            </c:strRef>
          </c:tx>
          <c:marker>
            <c:symbol val="none"/>
          </c:marker>
          <c:val>
            <c:numRef>
              <c:f>Feuil1!$D$58:$J$58</c:f>
              <c:numCache>
                <c:formatCode>0</c:formatCode>
                <c:ptCount val="7"/>
                <c:pt idx="0">
                  <c:v>2988</c:v>
                </c:pt>
                <c:pt idx="1">
                  <c:v>5976</c:v>
                </c:pt>
                <c:pt idx="2">
                  <c:v>8964</c:v>
                </c:pt>
                <c:pt idx="3">
                  <c:v>11952</c:v>
                </c:pt>
                <c:pt idx="4">
                  <c:v>17928</c:v>
                </c:pt>
                <c:pt idx="5">
                  <c:v>26892</c:v>
                </c:pt>
                <c:pt idx="6">
                  <c:v>35856</c:v>
                </c:pt>
              </c:numCache>
            </c:numRef>
          </c:val>
        </c:ser>
        <c:ser>
          <c:idx val="2"/>
          <c:order val="2"/>
          <c:tx>
            <c:strRef>
              <c:f>Feuil1!$A$62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val>
            <c:numRef>
              <c:f>Feuil1!$D$70:$J$70</c:f>
              <c:numCache>
                <c:formatCode>0</c:formatCode>
                <c:ptCount val="7"/>
                <c:pt idx="0">
                  <c:v>3564</c:v>
                </c:pt>
                <c:pt idx="1">
                  <c:v>7128</c:v>
                </c:pt>
                <c:pt idx="2">
                  <c:v>10692</c:v>
                </c:pt>
                <c:pt idx="3">
                  <c:v>14256</c:v>
                </c:pt>
                <c:pt idx="4">
                  <c:v>21384</c:v>
                </c:pt>
                <c:pt idx="5">
                  <c:v>32076</c:v>
                </c:pt>
                <c:pt idx="6">
                  <c:v>42768</c:v>
                </c:pt>
              </c:numCache>
            </c:numRef>
          </c:val>
        </c:ser>
        <c:marker val="1"/>
        <c:axId val="204781440"/>
        <c:axId val="204782976"/>
      </c:lineChart>
      <c:catAx>
        <c:axId val="204781440"/>
        <c:scaling>
          <c:orientation val="minMax"/>
        </c:scaling>
        <c:axPos val="b"/>
        <c:majorGridlines/>
        <c:tickLblPos val="nextTo"/>
        <c:txPr>
          <a:bodyPr rot="-5400000" vert="horz" anchor="b" anchorCtr="0"/>
          <a:lstStyle/>
          <a:p>
            <a:pPr>
              <a:defRPr/>
            </a:pPr>
            <a:endParaRPr lang="fr-FR"/>
          </a:p>
        </c:txPr>
        <c:crossAx val="204782976"/>
        <c:crosses val="autoZero"/>
        <c:auto val="1"/>
        <c:lblAlgn val="ctr"/>
        <c:lblOffset val="100"/>
      </c:catAx>
      <c:valAx>
        <c:axId val="204782976"/>
        <c:scaling>
          <c:orientation val="minMax"/>
        </c:scaling>
        <c:axPos val="l"/>
        <c:minorGridlines/>
        <c:numFmt formatCode="0" sourceLinked="1"/>
        <c:tickLblPos val="nextTo"/>
        <c:crossAx val="2047814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b="0">
                <a:latin typeface="Berlin Sans FB" pitchFamily="34" charset="0"/>
              </a:rPr>
              <a:t>Nombre de</a:t>
            </a:r>
            <a:r>
              <a:rPr lang="fr-FR" b="0" baseline="0">
                <a:latin typeface="Berlin Sans FB" pitchFamily="34" charset="0"/>
              </a:rPr>
              <a:t> manifestants : boulevard parisien (17m)</a:t>
            </a:r>
          </a:p>
          <a:p>
            <a:pPr>
              <a:defRPr/>
            </a:pPr>
            <a:r>
              <a:rPr lang="fr-FR" sz="1400" b="0" baseline="0">
                <a:solidFill>
                  <a:schemeClr val="bg1">
                    <a:lumMod val="65000"/>
                  </a:schemeClr>
                </a:solidFill>
                <a:latin typeface="Berlin Sans FB" pitchFamily="34" charset="0"/>
              </a:rPr>
              <a:t>www.initiative-communiste.fr</a:t>
            </a:r>
            <a:endParaRPr lang="fr-FR" sz="1400" b="0">
              <a:solidFill>
                <a:schemeClr val="bg1">
                  <a:lumMod val="65000"/>
                </a:schemeClr>
              </a:solidFill>
              <a:latin typeface="Berlin Sans FB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Feuil1!$A$38</c:f>
              <c:strCache>
                <c:ptCount val="1"/>
                <c:pt idx="0">
                  <c:v>III</c:v>
                </c:pt>
              </c:strCache>
            </c:strRef>
          </c:tx>
          <c:marker>
            <c:symbol val="none"/>
          </c:marker>
          <c:cat>
            <c:strRef>
              <c:f>Feuil1!$D$39:$J$39</c:f>
              <c:strCache>
                <c:ptCount val="7"/>
                <c:pt idx="0">
                  <c:v>5 minutes</c:v>
                </c:pt>
                <c:pt idx="1">
                  <c:v>10 minutes</c:v>
                </c:pt>
                <c:pt idx="2">
                  <c:v>15 minutes</c:v>
                </c:pt>
                <c:pt idx="3">
                  <c:v>20 minutes</c:v>
                </c:pt>
                <c:pt idx="4">
                  <c:v>30 minutes</c:v>
                </c:pt>
                <c:pt idx="5">
                  <c:v>45 minutes</c:v>
                </c:pt>
                <c:pt idx="6">
                  <c:v>1 heure</c:v>
                </c:pt>
              </c:strCache>
            </c:strRef>
          </c:cat>
          <c:val>
            <c:numRef>
              <c:f>Feuil1!$D$48:$J$48</c:f>
              <c:numCache>
                <c:formatCode>0</c:formatCode>
                <c:ptCount val="7"/>
                <c:pt idx="0">
                  <c:v>3468.0000000000005</c:v>
                </c:pt>
                <c:pt idx="1">
                  <c:v>6936.0000000000009</c:v>
                </c:pt>
                <c:pt idx="2">
                  <c:v>10404.000000000002</c:v>
                </c:pt>
                <c:pt idx="3">
                  <c:v>13872.000000000002</c:v>
                </c:pt>
                <c:pt idx="4">
                  <c:v>20808.000000000004</c:v>
                </c:pt>
                <c:pt idx="5">
                  <c:v>31212.000000000004</c:v>
                </c:pt>
                <c:pt idx="6">
                  <c:v>41616.000000000007</c:v>
                </c:pt>
              </c:numCache>
            </c:numRef>
          </c:val>
        </c:ser>
        <c:ser>
          <c:idx val="1"/>
          <c:order val="1"/>
          <c:tx>
            <c:strRef>
              <c:f>Feuil1!$A$50</c:f>
              <c:strCache>
                <c:ptCount val="1"/>
                <c:pt idx="0">
                  <c:v>IV</c:v>
                </c:pt>
              </c:strCache>
            </c:strRef>
          </c:tx>
          <c:marker>
            <c:symbol val="none"/>
          </c:marker>
          <c:val>
            <c:numRef>
              <c:f>Feuil1!$D$60:$J$60</c:f>
              <c:numCache>
                <c:formatCode>0</c:formatCode>
                <c:ptCount val="7"/>
                <c:pt idx="0">
                  <c:v>4233</c:v>
                </c:pt>
                <c:pt idx="1">
                  <c:v>8466</c:v>
                </c:pt>
                <c:pt idx="2">
                  <c:v>12699</c:v>
                </c:pt>
                <c:pt idx="3">
                  <c:v>16932</c:v>
                </c:pt>
                <c:pt idx="4">
                  <c:v>25398</c:v>
                </c:pt>
                <c:pt idx="5">
                  <c:v>38097</c:v>
                </c:pt>
                <c:pt idx="6">
                  <c:v>50796</c:v>
                </c:pt>
              </c:numCache>
            </c:numRef>
          </c:val>
        </c:ser>
        <c:ser>
          <c:idx val="2"/>
          <c:order val="2"/>
          <c:tx>
            <c:strRef>
              <c:f>Feuil1!$A$62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val>
            <c:numRef>
              <c:f>Feuil1!$D$72:$J$72</c:f>
              <c:numCache>
                <c:formatCode>0</c:formatCode>
                <c:ptCount val="7"/>
                <c:pt idx="0">
                  <c:v>5049</c:v>
                </c:pt>
                <c:pt idx="1">
                  <c:v>10098</c:v>
                </c:pt>
                <c:pt idx="2">
                  <c:v>15147</c:v>
                </c:pt>
                <c:pt idx="3">
                  <c:v>20196</c:v>
                </c:pt>
                <c:pt idx="4">
                  <c:v>30294</c:v>
                </c:pt>
                <c:pt idx="5">
                  <c:v>45441</c:v>
                </c:pt>
                <c:pt idx="6">
                  <c:v>60588</c:v>
                </c:pt>
              </c:numCache>
            </c:numRef>
          </c:val>
        </c:ser>
        <c:marker val="1"/>
        <c:axId val="152523520"/>
        <c:axId val="205145600"/>
      </c:lineChart>
      <c:catAx>
        <c:axId val="152523520"/>
        <c:scaling>
          <c:orientation val="minMax"/>
        </c:scaling>
        <c:axPos val="b"/>
        <c:majorGridlines/>
        <c:tickLblPos val="nextTo"/>
        <c:txPr>
          <a:bodyPr rot="-5400000" vert="horz" anchor="b" anchorCtr="0"/>
          <a:lstStyle/>
          <a:p>
            <a:pPr>
              <a:defRPr/>
            </a:pPr>
            <a:endParaRPr lang="fr-FR"/>
          </a:p>
        </c:txPr>
        <c:crossAx val="205145600"/>
        <c:crosses val="autoZero"/>
        <c:auto val="1"/>
        <c:lblAlgn val="ctr"/>
        <c:lblOffset val="100"/>
      </c:catAx>
      <c:valAx>
        <c:axId val="205145600"/>
        <c:scaling>
          <c:orientation val="minMax"/>
        </c:scaling>
        <c:axPos val="l"/>
        <c:minorGridlines/>
        <c:numFmt formatCode="0" sourceLinked="1"/>
        <c:tickLblPos val="nextTo"/>
        <c:crossAx val="1525235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10" Type="http://schemas.openxmlformats.org/officeDocument/2006/relationships/image" Target="../media/image7.png"/><Relationship Id="rId4" Type="http://schemas.openxmlformats.org/officeDocument/2006/relationships/chart" Target="../charts/chart3.xm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20</xdr:col>
      <xdr:colOff>323850</xdr:colOff>
      <xdr:row>14</xdr:row>
      <xdr:rowOff>9940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0" y="190500"/>
          <a:ext cx="6419850" cy="438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11</xdr:col>
      <xdr:colOff>761999</xdr:colOff>
      <xdr:row>26</xdr:row>
      <xdr:rowOff>85724</xdr:rowOff>
    </xdr:from>
    <xdr:to>
      <xdr:col>20</xdr:col>
      <xdr:colOff>257174</xdr:colOff>
      <xdr:row>41</xdr:row>
      <xdr:rowOff>180974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790575</xdr:colOff>
      <xdr:row>43</xdr:row>
      <xdr:rowOff>0</xdr:rowOff>
    </xdr:from>
    <xdr:to>
      <xdr:col>20</xdr:col>
      <xdr:colOff>257175</xdr:colOff>
      <xdr:row>59</xdr:row>
      <xdr:rowOff>95250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790575</xdr:colOff>
      <xdr:row>61</xdr:row>
      <xdr:rowOff>0</xdr:rowOff>
    </xdr:from>
    <xdr:to>
      <xdr:col>20</xdr:col>
      <xdr:colOff>257175</xdr:colOff>
      <xdr:row>77</xdr:row>
      <xdr:rowOff>95250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904875</xdr:colOff>
      <xdr:row>15</xdr:row>
      <xdr:rowOff>123825</xdr:rowOff>
    </xdr:from>
    <xdr:to>
      <xdr:col>10</xdr:col>
      <xdr:colOff>3390900</xdr:colOff>
      <xdr:row>20</xdr:row>
      <xdr:rowOff>57150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24875" y="3009900"/>
          <a:ext cx="2486025" cy="107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904875</xdr:colOff>
      <xdr:row>29</xdr:row>
      <xdr:rowOff>171450</xdr:rowOff>
    </xdr:from>
    <xdr:to>
      <xdr:col>10</xdr:col>
      <xdr:colOff>3352800</xdr:colOff>
      <xdr:row>34</xdr:row>
      <xdr:rowOff>104775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24875" y="6115050"/>
          <a:ext cx="2447925" cy="107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914400</xdr:colOff>
      <xdr:row>43</xdr:row>
      <xdr:rowOff>123825</xdr:rowOff>
    </xdr:from>
    <xdr:to>
      <xdr:col>10</xdr:col>
      <xdr:colOff>3333750</xdr:colOff>
      <xdr:row>47</xdr:row>
      <xdr:rowOff>114300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34400" y="8934450"/>
          <a:ext cx="2419350" cy="1133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914400</xdr:colOff>
      <xdr:row>66</xdr:row>
      <xdr:rowOff>114300</xdr:rowOff>
    </xdr:from>
    <xdr:to>
      <xdr:col>10</xdr:col>
      <xdr:colOff>3467100</xdr:colOff>
      <xdr:row>70</xdr:row>
      <xdr:rowOff>361950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915400" y="21412200"/>
          <a:ext cx="2552700" cy="1200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333375</xdr:colOff>
      <xdr:row>13</xdr:row>
      <xdr:rowOff>19050</xdr:rowOff>
    </xdr:from>
    <xdr:to>
      <xdr:col>10</xdr:col>
      <xdr:colOff>838200</xdr:colOff>
      <xdr:row>96</xdr:row>
      <xdr:rowOff>933450</xdr:rowOff>
    </xdr:to>
    <xdr:sp macro="" textlink="">
      <xdr:nvSpPr>
        <xdr:cNvPr id="12" name="Flèche vers le bas 11"/>
        <xdr:cNvSpPr/>
      </xdr:nvSpPr>
      <xdr:spPr>
        <a:xfrm>
          <a:off x="8334375" y="4895850"/>
          <a:ext cx="504825" cy="26689050"/>
        </a:xfrm>
        <a:prstGeom prst="downArrow">
          <a:avLst/>
        </a:prstGeom>
        <a:gradFill flip="none" rotWithShape="1">
          <a:gsLst>
            <a:gs pos="0">
              <a:schemeClr val="accent5">
                <a:lumMod val="20000"/>
                <a:lumOff val="80000"/>
              </a:schemeClr>
            </a:gs>
            <a:gs pos="50000">
              <a:srgbClr val="FFFF00"/>
            </a:gs>
            <a:gs pos="100000">
              <a:srgbClr val="C00000"/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7</xdr:col>
      <xdr:colOff>447675</xdr:colOff>
      <xdr:row>155</xdr:row>
      <xdr:rowOff>85725</xdr:rowOff>
    </xdr:to>
    <xdr:pic>
      <xdr:nvPicPr>
        <xdr:cNvPr id="1122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5517475"/>
          <a:ext cx="6162675" cy="4848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971550</xdr:colOff>
      <xdr:row>96</xdr:row>
      <xdr:rowOff>876300</xdr:rowOff>
    </xdr:from>
    <xdr:to>
      <xdr:col>10</xdr:col>
      <xdr:colOff>3400425</xdr:colOff>
      <xdr:row>101</xdr:row>
      <xdr:rowOff>142875</xdr:rowOff>
    </xdr:to>
    <xdr:pic>
      <xdr:nvPicPr>
        <xdr:cNvPr id="1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972550" y="31527750"/>
          <a:ext cx="2428875" cy="99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2219740</xdr:colOff>
      <xdr:row>1</xdr:row>
      <xdr:rowOff>149089</xdr:rowOff>
    </xdr:from>
    <xdr:to>
      <xdr:col>10</xdr:col>
      <xdr:colOff>3023152</xdr:colOff>
      <xdr:row>2</xdr:row>
      <xdr:rowOff>306427</xdr:rowOff>
    </xdr:to>
    <xdr:pic>
      <xdr:nvPicPr>
        <xdr:cNvPr id="1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220740" y="1292089"/>
          <a:ext cx="803412" cy="3478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2219740</xdr:colOff>
      <xdr:row>3</xdr:row>
      <xdr:rowOff>108641</xdr:rowOff>
    </xdr:from>
    <xdr:to>
      <xdr:col>10</xdr:col>
      <xdr:colOff>3072848</xdr:colOff>
      <xdr:row>4</xdr:row>
      <xdr:rowOff>293243</xdr:rowOff>
    </xdr:to>
    <xdr:pic>
      <xdr:nvPicPr>
        <xdr:cNvPr id="1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220740" y="1765163"/>
          <a:ext cx="853108" cy="3751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2203173</xdr:colOff>
      <xdr:row>4</xdr:row>
      <xdr:rowOff>396327</xdr:rowOff>
    </xdr:from>
    <xdr:to>
      <xdr:col>10</xdr:col>
      <xdr:colOff>3081130</xdr:colOff>
      <xdr:row>5</xdr:row>
      <xdr:rowOff>318979</xdr:rowOff>
    </xdr:to>
    <xdr:pic>
      <xdr:nvPicPr>
        <xdr:cNvPr id="1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204173" y="2243349"/>
          <a:ext cx="877957" cy="4113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3213652</xdr:colOff>
      <xdr:row>7</xdr:row>
      <xdr:rowOff>0</xdr:rowOff>
    </xdr:from>
    <xdr:to>
      <xdr:col>10</xdr:col>
      <xdr:colOff>4323522</xdr:colOff>
      <xdr:row>8</xdr:row>
      <xdr:rowOff>33131</xdr:rowOff>
    </xdr:to>
    <xdr:pic>
      <xdr:nvPicPr>
        <xdr:cNvPr id="1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214652" y="3147391"/>
          <a:ext cx="1109870" cy="5218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3089413</xdr:colOff>
      <xdr:row>10</xdr:row>
      <xdr:rowOff>26619</xdr:rowOff>
    </xdr:from>
    <xdr:to>
      <xdr:col>10</xdr:col>
      <xdr:colOff>4464326</xdr:colOff>
      <xdr:row>11</xdr:row>
      <xdr:rowOff>64860</xdr:rowOff>
    </xdr:to>
    <xdr:pic>
      <xdr:nvPicPr>
        <xdr:cNvPr id="1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090413" y="4424684"/>
          <a:ext cx="1374913" cy="5600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stel.archives-ouvertes.fr/pastel-00674774" TargetMode="External"/><Relationship Id="rId1" Type="http://schemas.openxmlformats.org/officeDocument/2006/relationships/hyperlink" Target="https://doi.org/10.3929/ethz-a-00068781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4"/>
  <sheetViews>
    <sheetView tabSelected="1" topLeftCell="C1" zoomScale="115" zoomScaleNormal="115" workbookViewId="0">
      <selection activeCell="L4" sqref="L4"/>
    </sheetView>
  </sheetViews>
  <sheetFormatPr baseColWidth="10" defaultRowHeight="15"/>
  <cols>
    <col min="2" max="2" width="17.140625" style="75" customWidth="1"/>
    <col min="11" max="12" width="68.7109375" customWidth="1"/>
  </cols>
  <sheetData>
    <row r="1" spans="1:26" ht="90" customHeight="1">
      <c r="A1" s="35" t="s">
        <v>48</v>
      </c>
      <c r="B1" s="36"/>
      <c r="C1" s="37"/>
      <c r="D1" s="38" t="s">
        <v>51</v>
      </c>
      <c r="E1" s="39"/>
      <c r="F1" s="40"/>
      <c r="G1" s="38" t="s">
        <v>53</v>
      </c>
      <c r="H1" s="40"/>
      <c r="I1" s="64" t="s">
        <v>52</v>
      </c>
      <c r="J1" s="65"/>
    </row>
    <row r="2" spans="1:26">
      <c r="A2" s="70"/>
      <c r="B2" s="71"/>
      <c r="C2" s="72"/>
      <c r="D2" s="11" t="s">
        <v>40</v>
      </c>
      <c r="E2" s="11" t="s">
        <v>41</v>
      </c>
      <c r="F2" s="24" t="s">
        <v>9</v>
      </c>
      <c r="G2" s="12" t="s">
        <v>10</v>
      </c>
      <c r="H2" s="24" t="s">
        <v>13</v>
      </c>
      <c r="I2" s="66" t="s">
        <v>49</v>
      </c>
      <c r="J2" s="67" t="s">
        <v>50</v>
      </c>
    </row>
    <row r="3" spans="1:26" ht="25.5">
      <c r="A3" s="12" t="s">
        <v>0</v>
      </c>
      <c r="B3" s="14"/>
      <c r="C3" s="42" t="s">
        <v>11</v>
      </c>
      <c r="D3" s="41">
        <v>0</v>
      </c>
      <c r="E3" s="41">
        <f>D4</f>
        <v>0.1</v>
      </c>
      <c r="F3" s="13">
        <f>AVERAGE(D3:E3)</f>
        <v>0.05</v>
      </c>
      <c r="G3" s="13">
        <v>7.0000000000000007E-2</v>
      </c>
      <c r="H3" s="13">
        <f>60*G3</f>
        <v>4.2</v>
      </c>
      <c r="I3" s="68">
        <f>G3/F3</f>
        <v>1.4000000000000001</v>
      </c>
      <c r="J3" s="68">
        <f>I3/1000*3600</f>
        <v>5.0400000000000009</v>
      </c>
      <c r="K3" s="44" t="s">
        <v>55</v>
      </c>
      <c r="L3">
        <v>1</v>
      </c>
    </row>
    <row r="4" spans="1:26">
      <c r="A4" s="12" t="s">
        <v>1</v>
      </c>
      <c r="B4" s="73" t="s">
        <v>8</v>
      </c>
      <c r="C4" s="42" t="s">
        <v>12</v>
      </c>
      <c r="D4" s="41">
        <v>0.1</v>
      </c>
      <c r="E4" s="41">
        <f t="shared" ref="E4:E10" si="0">D5</f>
        <v>0.3</v>
      </c>
      <c r="F4" s="13">
        <f t="shared" ref="F4:F11" si="1">AVERAGE(D4:E4)</f>
        <v>0.2</v>
      </c>
      <c r="G4" s="13">
        <v>0.27</v>
      </c>
      <c r="H4" s="13">
        <f t="shared" ref="H4:H11" si="2">60*G4</f>
        <v>16.200000000000003</v>
      </c>
      <c r="I4" s="68">
        <f t="shared" ref="I4:I11" si="3">G4/F4</f>
        <v>1.35</v>
      </c>
      <c r="J4" s="68">
        <f t="shared" ref="J4:J11" si="4">I4/1000*3600</f>
        <v>4.8600000000000003</v>
      </c>
      <c r="K4" s="44" t="s">
        <v>56</v>
      </c>
      <c r="L4">
        <f>((1/L3)/3.14)^0.5*2</f>
        <v>1.1286652959662007</v>
      </c>
    </row>
    <row r="5" spans="1:26" ht="38.25">
      <c r="A5" s="12" t="s">
        <v>2</v>
      </c>
      <c r="B5" s="73" t="s">
        <v>31</v>
      </c>
      <c r="C5" s="42" t="s">
        <v>42</v>
      </c>
      <c r="D5" s="41">
        <v>0.3</v>
      </c>
      <c r="E5" s="41">
        <f t="shared" si="0"/>
        <v>0.45</v>
      </c>
      <c r="F5" s="13">
        <f t="shared" si="1"/>
        <v>0.375</v>
      </c>
      <c r="G5" s="13">
        <v>0.5</v>
      </c>
      <c r="H5" s="13">
        <f t="shared" si="2"/>
        <v>30</v>
      </c>
      <c r="I5" s="68">
        <f t="shared" si="3"/>
        <v>1.3333333333333333</v>
      </c>
      <c r="J5" s="68">
        <f t="shared" si="4"/>
        <v>4.8</v>
      </c>
      <c r="K5" s="44" t="s">
        <v>57</v>
      </c>
    </row>
    <row r="6" spans="1:26" ht="34.5" customHeight="1">
      <c r="A6" s="12" t="s">
        <v>3</v>
      </c>
      <c r="B6" s="73" t="s">
        <v>32</v>
      </c>
      <c r="C6" s="42" t="s">
        <v>43</v>
      </c>
      <c r="D6" s="41">
        <v>0.45</v>
      </c>
      <c r="E6" s="41">
        <f t="shared" si="0"/>
        <v>0.6</v>
      </c>
      <c r="F6" s="13">
        <f t="shared" si="1"/>
        <v>0.52500000000000002</v>
      </c>
      <c r="G6" s="13">
        <v>0.68</v>
      </c>
      <c r="H6" s="13">
        <f t="shared" si="2"/>
        <v>40.800000000000004</v>
      </c>
      <c r="I6" s="68">
        <f t="shared" si="3"/>
        <v>1.2952380952380953</v>
      </c>
      <c r="J6" s="68">
        <f t="shared" si="4"/>
        <v>4.6628571428571437</v>
      </c>
      <c r="K6" s="94" t="s">
        <v>92</v>
      </c>
    </row>
    <row r="7" spans="1:26" ht="38.25">
      <c r="A7" s="49" t="s">
        <v>4</v>
      </c>
      <c r="B7" s="74" t="s">
        <v>33</v>
      </c>
      <c r="C7" s="58" t="s">
        <v>44</v>
      </c>
      <c r="D7" s="59">
        <v>0.6</v>
      </c>
      <c r="E7" s="59">
        <f t="shared" si="0"/>
        <v>0.75</v>
      </c>
      <c r="F7" s="60">
        <f t="shared" si="1"/>
        <v>0.67500000000000004</v>
      </c>
      <c r="G7" s="60">
        <v>0.83</v>
      </c>
      <c r="H7" s="60">
        <f t="shared" si="2"/>
        <v>49.8</v>
      </c>
      <c r="I7" s="69">
        <f t="shared" si="3"/>
        <v>1.2296296296296294</v>
      </c>
      <c r="J7" s="69">
        <f t="shared" si="4"/>
        <v>4.4266666666666659</v>
      </c>
      <c r="K7" s="61" t="s">
        <v>58</v>
      </c>
    </row>
    <row r="8" spans="1:26" ht="38.25">
      <c r="A8" s="87" t="s">
        <v>5</v>
      </c>
      <c r="B8" s="88" t="s">
        <v>34</v>
      </c>
      <c r="C8" s="89" t="s">
        <v>45</v>
      </c>
      <c r="D8" s="90">
        <v>0.75</v>
      </c>
      <c r="E8" s="90">
        <f t="shared" si="0"/>
        <v>1</v>
      </c>
      <c r="F8" s="91">
        <f t="shared" si="1"/>
        <v>0.875</v>
      </c>
      <c r="G8" s="91">
        <v>0.99</v>
      </c>
      <c r="H8" s="91">
        <f t="shared" si="2"/>
        <v>59.4</v>
      </c>
      <c r="I8" s="92">
        <f t="shared" si="3"/>
        <v>1.1314285714285715</v>
      </c>
      <c r="J8" s="92">
        <f t="shared" si="4"/>
        <v>4.073142857142857</v>
      </c>
      <c r="K8" s="93" t="s">
        <v>94</v>
      </c>
    </row>
    <row r="9" spans="1:26" ht="25.5">
      <c r="A9" s="12" t="s">
        <v>6</v>
      </c>
      <c r="B9" s="73" t="s">
        <v>38</v>
      </c>
      <c r="C9" s="42" t="s">
        <v>46</v>
      </c>
      <c r="D9" s="41">
        <v>1</v>
      </c>
      <c r="E9" s="41">
        <f t="shared" si="0"/>
        <v>1.5</v>
      </c>
      <c r="F9" s="13">
        <f t="shared" si="1"/>
        <v>1.25</v>
      </c>
      <c r="G9" s="13">
        <v>1.1599999999999999</v>
      </c>
      <c r="H9" s="13">
        <f t="shared" si="2"/>
        <v>69.599999999999994</v>
      </c>
      <c r="I9" s="68">
        <f t="shared" si="3"/>
        <v>0.92799999999999994</v>
      </c>
      <c r="J9" s="68">
        <f t="shared" si="4"/>
        <v>3.3407999999999998</v>
      </c>
      <c r="K9" s="45" t="s">
        <v>59</v>
      </c>
    </row>
    <row r="10" spans="1:26" ht="25.5">
      <c r="A10" s="12" t="s">
        <v>7</v>
      </c>
      <c r="B10" s="73" t="s">
        <v>39</v>
      </c>
      <c r="C10" s="42" t="s">
        <v>54</v>
      </c>
      <c r="D10" s="41">
        <v>1.5</v>
      </c>
      <c r="E10" s="41">
        <f t="shared" si="0"/>
        <v>2</v>
      </c>
      <c r="F10" s="13">
        <f t="shared" si="1"/>
        <v>1.75</v>
      </c>
      <c r="G10" s="13">
        <v>0.94</v>
      </c>
      <c r="H10" s="13">
        <f t="shared" si="2"/>
        <v>56.4</v>
      </c>
      <c r="I10" s="68">
        <f t="shared" si="3"/>
        <v>0.53714285714285714</v>
      </c>
      <c r="J10" s="68">
        <f t="shared" si="4"/>
        <v>1.9337142857142857</v>
      </c>
      <c r="K10" s="45" t="s">
        <v>60</v>
      </c>
    </row>
    <row r="11" spans="1:26" ht="41.25" customHeight="1">
      <c r="A11" s="12" t="s">
        <v>8</v>
      </c>
      <c r="B11" s="14"/>
      <c r="C11" s="42" t="s">
        <v>47</v>
      </c>
      <c r="D11" s="41">
        <v>2</v>
      </c>
      <c r="E11" s="41">
        <v>5.4</v>
      </c>
      <c r="F11" s="13">
        <f t="shared" si="1"/>
        <v>3.7</v>
      </c>
      <c r="G11" s="13">
        <v>0.65</v>
      </c>
      <c r="H11" s="13">
        <f t="shared" si="2"/>
        <v>39</v>
      </c>
      <c r="I11" s="68">
        <f t="shared" si="3"/>
        <v>0.17567567567567569</v>
      </c>
      <c r="J11" s="68">
        <f t="shared" si="4"/>
        <v>0.63243243243243241</v>
      </c>
      <c r="K11" s="95" t="s">
        <v>93</v>
      </c>
    </row>
    <row r="12" spans="1:26" ht="15.75" thickBot="1"/>
    <row r="13" spans="1:26" ht="16.5" thickBot="1">
      <c r="A13" s="10" t="s">
        <v>37</v>
      </c>
      <c r="B13" s="8"/>
      <c r="C13" s="8"/>
      <c r="D13" s="8"/>
      <c r="E13" s="8"/>
      <c r="F13" s="8"/>
      <c r="G13" s="8"/>
      <c r="H13" s="8"/>
      <c r="I13" s="8"/>
      <c r="J13" s="9"/>
      <c r="K13" s="11"/>
    </row>
    <row r="14" spans="1:26">
      <c r="A14" s="19" t="s">
        <v>8</v>
      </c>
      <c r="B14" s="25" t="s">
        <v>35</v>
      </c>
      <c r="C14" s="26">
        <f>H4</f>
        <v>16.200000000000003</v>
      </c>
      <c r="D14" s="31" t="s">
        <v>14</v>
      </c>
      <c r="E14" s="31"/>
      <c r="F14" s="31"/>
      <c r="G14" s="31"/>
      <c r="H14" s="31"/>
      <c r="I14" s="31"/>
      <c r="J14" s="32"/>
      <c r="K14" s="22"/>
      <c r="L14" s="1"/>
      <c r="M14" s="1"/>
      <c r="N14" s="1"/>
      <c r="O14" s="1"/>
      <c r="P14" s="1"/>
      <c r="Q14" s="1"/>
      <c r="R14" s="1"/>
      <c r="T14" s="1"/>
      <c r="U14" s="1"/>
      <c r="V14" s="1"/>
      <c r="W14" s="1"/>
      <c r="X14" s="1"/>
      <c r="Y14" s="1"/>
      <c r="Z14" s="1"/>
    </row>
    <row r="15" spans="1:26">
      <c r="A15" s="20"/>
      <c r="B15" s="76"/>
      <c r="C15" s="27"/>
      <c r="D15" s="33" t="s">
        <v>15</v>
      </c>
      <c r="E15" s="33" t="s">
        <v>16</v>
      </c>
      <c r="F15" s="33" t="s">
        <v>17</v>
      </c>
      <c r="G15" s="33" t="s">
        <v>18</v>
      </c>
      <c r="H15" s="33" t="s">
        <v>19</v>
      </c>
      <c r="I15" s="33" t="s">
        <v>20</v>
      </c>
      <c r="J15" s="34" t="s">
        <v>21</v>
      </c>
      <c r="K15" s="22"/>
    </row>
    <row r="16" spans="1:26" ht="30">
      <c r="A16" s="20"/>
      <c r="B16" s="29"/>
      <c r="C16" s="29" t="s">
        <v>36</v>
      </c>
      <c r="D16" s="33">
        <v>5</v>
      </c>
      <c r="E16" s="33">
        <v>10</v>
      </c>
      <c r="F16" s="33">
        <v>15</v>
      </c>
      <c r="G16" s="33">
        <v>20</v>
      </c>
      <c r="H16" s="33">
        <v>30</v>
      </c>
      <c r="I16" s="33">
        <v>45</v>
      </c>
      <c r="J16" s="34">
        <v>60</v>
      </c>
      <c r="K16" s="22"/>
    </row>
    <row r="17" spans="1:11">
      <c r="A17" s="20"/>
      <c r="B17" s="29" t="s">
        <v>22</v>
      </c>
      <c r="C17" s="28">
        <v>3</v>
      </c>
      <c r="D17" s="12">
        <f>D$16*$C17*$C$14</f>
        <v>243.00000000000006</v>
      </c>
      <c r="E17" s="12">
        <f t="shared" ref="E17:J25" si="5">E$16*$C17*$C$14</f>
        <v>486.00000000000011</v>
      </c>
      <c r="F17" s="12">
        <f t="shared" si="5"/>
        <v>729.00000000000011</v>
      </c>
      <c r="G17" s="12">
        <f t="shared" si="5"/>
        <v>972.00000000000023</v>
      </c>
      <c r="H17" s="12">
        <f t="shared" si="5"/>
        <v>1458.0000000000002</v>
      </c>
      <c r="I17" s="12">
        <f t="shared" si="5"/>
        <v>2187.0000000000005</v>
      </c>
      <c r="J17" s="2">
        <f t="shared" si="5"/>
        <v>2916.0000000000005</v>
      </c>
      <c r="K17" s="22"/>
    </row>
    <row r="18" spans="1:11">
      <c r="A18" s="20"/>
      <c r="B18" s="29" t="s">
        <v>23</v>
      </c>
      <c r="C18" s="28">
        <v>7</v>
      </c>
      <c r="D18" s="12">
        <f t="shared" ref="D18:D25" si="6">D$16*$C18*$C$14</f>
        <v>567.00000000000011</v>
      </c>
      <c r="E18" s="12">
        <f t="shared" si="5"/>
        <v>1134.0000000000002</v>
      </c>
      <c r="F18" s="12">
        <f t="shared" si="5"/>
        <v>1701.0000000000002</v>
      </c>
      <c r="G18" s="12">
        <f t="shared" si="5"/>
        <v>2268.0000000000005</v>
      </c>
      <c r="H18" s="12">
        <f t="shared" si="5"/>
        <v>3402.0000000000005</v>
      </c>
      <c r="I18" s="12">
        <f t="shared" si="5"/>
        <v>5103.0000000000009</v>
      </c>
      <c r="J18" s="2">
        <f t="shared" si="5"/>
        <v>6804.0000000000009</v>
      </c>
      <c r="K18" s="22"/>
    </row>
    <row r="19" spans="1:11">
      <c r="A19" s="20"/>
      <c r="B19" s="29" t="s">
        <v>24</v>
      </c>
      <c r="C19" s="28">
        <f>2*3.5+2*1.5</f>
        <v>10</v>
      </c>
      <c r="D19" s="12">
        <f t="shared" si="6"/>
        <v>810.00000000000011</v>
      </c>
      <c r="E19" s="12">
        <f t="shared" si="5"/>
        <v>1620.0000000000002</v>
      </c>
      <c r="F19" s="12">
        <f t="shared" si="5"/>
        <v>2430.0000000000005</v>
      </c>
      <c r="G19" s="12">
        <f t="shared" si="5"/>
        <v>3240.0000000000005</v>
      </c>
      <c r="H19" s="12">
        <f t="shared" si="5"/>
        <v>4860.0000000000009</v>
      </c>
      <c r="I19" s="12">
        <f t="shared" si="5"/>
        <v>7290.0000000000009</v>
      </c>
      <c r="J19" s="2">
        <f t="shared" si="5"/>
        <v>9720.0000000000018</v>
      </c>
      <c r="K19" s="22"/>
    </row>
    <row r="20" spans="1:11">
      <c r="A20" s="20"/>
      <c r="B20" s="29" t="s">
        <v>25</v>
      </c>
      <c r="C20" s="28">
        <f>3*3.5</f>
        <v>10.5</v>
      </c>
      <c r="D20" s="12">
        <f t="shared" si="6"/>
        <v>850.50000000000011</v>
      </c>
      <c r="E20" s="12">
        <f t="shared" si="5"/>
        <v>1701.0000000000002</v>
      </c>
      <c r="F20" s="12">
        <f t="shared" si="5"/>
        <v>2551.5000000000005</v>
      </c>
      <c r="G20" s="12">
        <f t="shared" si="5"/>
        <v>3402.0000000000005</v>
      </c>
      <c r="H20" s="12">
        <f t="shared" si="5"/>
        <v>5103.0000000000009</v>
      </c>
      <c r="I20" s="12">
        <f t="shared" si="5"/>
        <v>7654.5000000000009</v>
      </c>
      <c r="J20" s="2">
        <f t="shared" si="5"/>
        <v>10206.000000000002</v>
      </c>
      <c r="K20" s="22"/>
    </row>
    <row r="21" spans="1:11" ht="30">
      <c r="A21" s="20"/>
      <c r="B21" s="29" t="s">
        <v>27</v>
      </c>
      <c r="C21" s="28">
        <f>3*3.5+2*1.5</f>
        <v>13.5</v>
      </c>
      <c r="D21" s="12">
        <f t="shared" si="6"/>
        <v>1093.5000000000002</v>
      </c>
      <c r="E21" s="12">
        <f t="shared" si="5"/>
        <v>2187.0000000000005</v>
      </c>
      <c r="F21" s="12">
        <f t="shared" si="5"/>
        <v>3280.5000000000005</v>
      </c>
      <c r="G21" s="12">
        <f t="shared" si="5"/>
        <v>4374.0000000000009</v>
      </c>
      <c r="H21" s="12">
        <f t="shared" si="5"/>
        <v>6561.0000000000009</v>
      </c>
      <c r="I21" s="12">
        <f t="shared" si="5"/>
        <v>9841.5000000000018</v>
      </c>
      <c r="J21" s="2">
        <f t="shared" si="5"/>
        <v>13122.000000000002</v>
      </c>
      <c r="K21" s="22"/>
    </row>
    <row r="22" spans="1:11">
      <c r="A22" s="20"/>
      <c r="B22" s="29" t="s">
        <v>26</v>
      </c>
      <c r="C22" s="28">
        <v>12</v>
      </c>
      <c r="D22" s="12">
        <f t="shared" si="6"/>
        <v>972.00000000000023</v>
      </c>
      <c r="E22" s="12">
        <f t="shared" si="5"/>
        <v>1944.0000000000005</v>
      </c>
      <c r="F22" s="12">
        <f t="shared" si="5"/>
        <v>2916.0000000000005</v>
      </c>
      <c r="G22" s="12">
        <f t="shared" si="5"/>
        <v>3888.0000000000009</v>
      </c>
      <c r="H22" s="12">
        <f t="shared" si="5"/>
        <v>5832.0000000000009</v>
      </c>
      <c r="I22" s="12">
        <f t="shared" si="5"/>
        <v>8748.0000000000018</v>
      </c>
      <c r="J22" s="2">
        <f t="shared" si="5"/>
        <v>11664.000000000002</v>
      </c>
      <c r="K22" s="22"/>
    </row>
    <row r="23" spans="1:11" ht="30">
      <c r="A23" s="20"/>
      <c r="B23" s="29" t="s">
        <v>28</v>
      </c>
      <c r="C23" s="28">
        <f>4*3.5+4</f>
        <v>18</v>
      </c>
      <c r="D23" s="12">
        <f t="shared" si="6"/>
        <v>1458.0000000000002</v>
      </c>
      <c r="E23" s="12">
        <f t="shared" si="5"/>
        <v>2916.0000000000005</v>
      </c>
      <c r="F23" s="12">
        <f t="shared" si="5"/>
        <v>4374.0000000000009</v>
      </c>
      <c r="G23" s="12">
        <f t="shared" si="5"/>
        <v>5832.0000000000009</v>
      </c>
      <c r="H23" s="12">
        <f t="shared" si="5"/>
        <v>8748.0000000000018</v>
      </c>
      <c r="I23" s="12">
        <f t="shared" si="5"/>
        <v>13122.000000000002</v>
      </c>
      <c r="J23" s="2">
        <f t="shared" si="5"/>
        <v>17496.000000000004</v>
      </c>
      <c r="K23" s="22"/>
    </row>
    <row r="24" spans="1:11" ht="30">
      <c r="A24" s="20"/>
      <c r="B24" s="29" t="s">
        <v>30</v>
      </c>
      <c r="C24" s="28">
        <v>17</v>
      </c>
      <c r="D24" s="12">
        <f t="shared" si="6"/>
        <v>1377.0000000000002</v>
      </c>
      <c r="E24" s="12">
        <f t="shared" si="5"/>
        <v>2754.0000000000005</v>
      </c>
      <c r="F24" s="12">
        <f t="shared" si="5"/>
        <v>4131.0000000000009</v>
      </c>
      <c r="G24" s="12">
        <f t="shared" si="5"/>
        <v>5508.0000000000009</v>
      </c>
      <c r="H24" s="12">
        <f t="shared" si="5"/>
        <v>8262.0000000000018</v>
      </c>
      <c r="I24" s="12">
        <f t="shared" si="5"/>
        <v>12393.000000000002</v>
      </c>
      <c r="J24" s="2">
        <f t="shared" si="5"/>
        <v>16524.000000000004</v>
      </c>
      <c r="K24" s="22"/>
    </row>
    <row r="25" spans="1:11" ht="75.75" thickBot="1">
      <c r="A25" s="21"/>
      <c r="B25" s="77" t="s">
        <v>29</v>
      </c>
      <c r="C25" s="30">
        <v>27</v>
      </c>
      <c r="D25" s="3">
        <f t="shared" si="6"/>
        <v>2187.0000000000005</v>
      </c>
      <c r="E25" s="3">
        <f t="shared" si="5"/>
        <v>4374.0000000000009</v>
      </c>
      <c r="F25" s="3">
        <f t="shared" si="5"/>
        <v>6561.0000000000009</v>
      </c>
      <c r="G25" s="3">
        <f t="shared" si="5"/>
        <v>8748.0000000000018</v>
      </c>
      <c r="H25" s="3">
        <f t="shared" si="5"/>
        <v>13122.000000000002</v>
      </c>
      <c r="I25" s="3">
        <f t="shared" si="5"/>
        <v>19683.000000000004</v>
      </c>
      <c r="J25" s="4">
        <f t="shared" si="5"/>
        <v>26244.000000000004</v>
      </c>
      <c r="K25" s="22"/>
    </row>
    <row r="26" spans="1:11">
      <c r="A26" s="5" t="s">
        <v>31</v>
      </c>
      <c r="B26" s="25" t="s">
        <v>35</v>
      </c>
      <c r="C26" s="26">
        <f>H5</f>
        <v>30</v>
      </c>
      <c r="D26" s="31" t="s">
        <v>14</v>
      </c>
      <c r="E26" s="31"/>
      <c r="F26" s="31"/>
      <c r="G26" s="31"/>
      <c r="H26" s="31"/>
      <c r="I26" s="31"/>
      <c r="J26" s="32"/>
      <c r="K26" s="22"/>
    </row>
    <row r="27" spans="1:11">
      <c r="A27" s="6"/>
      <c r="B27" s="76"/>
      <c r="C27" s="27"/>
      <c r="D27" s="33" t="s">
        <v>15</v>
      </c>
      <c r="E27" s="33" t="s">
        <v>16</v>
      </c>
      <c r="F27" s="33" t="s">
        <v>17</v>
      </c>
      <c r="G27" s="33" t="s">
        <v>18</v>
      </c>
      <c r="H27" s="33" t="s">
        <v>19</v>
      </c>
      <c r="I27" s="33" t="s">
        <v>20</v>
      </c>
      <c r="J27" s="34" t="s">
        <v>21</v>
      </c>
      <c r="K27" s="22"/>
    </row>
    <row r="28" spans="1:11" ht="30">
      <c r="A28" s="6"/>
      <c r="B28" s="29"/>
      <c r="C28" s="29" t="s">
        <v>36</v>
      </c>
      <c r="D28" s="33">
        <v>5</v>
      </c>
      <c r="E28" s="33">
        <v>10</v>
      </c>
      <c r="F28" s="33">
        <v>15</v>
      </c>
      <c r="G28" s="33">
        <v>20</v>
      </c>
      <c r="H28" s="33">
        <v>30</v>
      </c>
      <c r="I28" s="33">
        <v>45</v>
      </c>
      <c r="J28" s="34">
        <v>60</v>
      </c>
      <c r="K28" s="22"/>
    </row>
    <row r="29" spans="1:11">
      <c r="A29" s="6"/>
      <c r="B29" s="29" t="s">
        <v>22</v>
      </c>
      <c r="C29" s="28">
        <v>3</v>
      </c>
      <c r="D29" s="12">
        <f>D$16*$C17*$C$26</f>
        <v>450</v>
      </c>
      <c r="E29" s="12">
        <f t="shared" ref="E29:J29" si="7">E$16*$C17*$C$26</f>
        <v>900</v>
      </c>
      <c r="F29" s="12">
        <f t="shared" si="7"/>
        <v>1350</v>
      </c>
      <c r="G29" s="12">
        <f t="shared" si="7"/>
        <v>1800</v>
      </c>
      <c r="H29" s="12">
        <f t="shared" si="7"/>
        <v>2700</v>
      </c>
      <c r="I29" s="12">
        <f t="shared" si="7"/>
        <v>4050</v>
      </c>
      <c r="J29" s="2">
        <f t="shared" si="7"/>
        <v>5400</v>
      </c>
      <c r="K29" s="22"/>
    </row>
    <row r="30" spans="1:11">
      <c r="A30" s="6"/>
      <c r="B30" s="29" t="s">
        <v>23</v>
      </c>
      <c r="C30" s="28">
        <v>7</v>
      </c>
      <c r="D30" s="12">
        <f t="shared" ref="D30:J30" si="8">D$16*$C18*$C$26</f>
        <v>1050</v>
      </c>
      <c r="E30" s="12">
        <f t="shared" si="8"/>
        <v>2100</v>
      </c>
      <c r="F30" s="12">
        <f t="shared" si="8"/>
        <v>3150</v>
      </c>
      <c r="G30" s="12">
        <f t="shared" si="8"/>
        <v>4200</v>
      </c>
      <c r="H30" s="12">
        <f t="shared" si="8"/>
        <v>6300</v>
      </c>
      <c r="I30" s="12">
        <f t="shared" si="8"/>
        <v>9450</v>
      </c>
      <c r="J30" s="2">
        <f t="shared" si="8"/>
        <v>12600</v>
      </c>
      <c r="K30" s="22"/>
    </row>
    <row r="31" spans="1:11">
      <c r="A31" s="6"/>
      <c r="B31" s="29" t="s">
        <v>24</v>
      </c>
      <c r="C31" s="28">
        <f>2*3.5+2*1.5</f>
        <v>10</v>
      </c>
      <c r="D31" s="12">
        <f t="shared" ref="D31:J31" si="9">D$16*$C19*$C$26</f>
        <v>1500</v>
      </c>
      <c r="E31" s="12">
        <f t="shared" si="9"/>
        <v>3000</v>
      </c>
      <c r="F31" s="12">
        <f t="shared" si="9"/>
        <v>4500</v>
      </c>
      <c r="G31" s="12">
        <f t="shared" si="9"/>
        <v>6000</v>
      </c>
      <c r="H31" s="12">
        <f t="shared" si="9"/>
        <v>9000</v>
      </c>
      <c r="I31" s="12">
        <f t="shared" si="9"/>
        <v>13500</v>
      </c>
      <c r="J31" s="2">
        <f t="shared" si="9"/>
        <v>18000</v>
      </c>
      <c r="K31" s="22"/>
    </row>
    <row r="32" spans="1:11">
      <c r="A32" s="6"/>
      <c r="B32" s="29" t="s">
        <v>25</v>
      </c>
      <c r="C32" s="28">
        <f>3*3.5</f>
        <v>10.5</v>
      </c>
      <c r="D32" s="12">
        <f t="shared" ref="D32:J32" si="10">D$16*$C20*$C$26</f>
        <v>1575</v>
      </c>
      <c r="E32" s="12">
        <f t="shared" si="10"/>
        <v>3150</v>
      </c>
      <c r="F32" s="12">
        <f t="shared" si="10"/>
        <v>4725</v>
      </c>
      <c r="G32" s="12">
        <f t="shared" si="10"/>
        <v>6300</v>
      </c>
      <c r="H32" s="12">
        <f t="shared" si="10"/>
        <v>9450</v>
      </c>
      <c r="I32" s="12">
        <f t="shared" si="10"/>
        <v>14175</v>
      </c>
      <c r="J32" s="2">
        <f t="shared" si="10"/>
        <v>18900</v>
      </c>
      <c r="K32" s="22"/>
    </row>
    <row r="33" spans="1:11" ht="30">
      <c r="A33" s="6"/>
      <c r="B33" s="29" t="s">
        <v>27</v>
      </c>
      <c r="C33" s="28">
        <f>3*3.5+2*1.5</f>
        <v>13.5</v>
      </c>
      <c r="D33" s="12">
        <f t="shared" ref="D33:J33" si="11">D$16*$C21*$C$26</f>
        <v>2025</v>
      </c>
      <c r="E33" s="12">
        <f t="shared" si="11"/>
        <v>4050</v>
      </c>
      <c r="F33" s="12">
        <f t="shared" si="11"/>
        <v>6075</v>
      </c>
      <c r="G33" s="12">
        <f t="shared" si="11"/>
        <v>8100</v>
      </c>
      <c r="H33" s="12">
        <f t="shared" si="11"/>
        <v>12150</v>
      </c>
      <c r="I33" s="12">
        <f t="shared" si="11"/>
        <v>18225</v>
      </c>
      <c r="J33" s="2">
        <f t="shared" si="11"/>
        <v>24300</v>
      </c>
      <c r="K33" s="22"/>
    </row>
    <row r="34" spans="1:11">
      <c r="A34" s="6"/>
      <c r="B34" s="29" t="s">
        <v>26</v>
      </c>
      <c r="C34" s="28">
        <v>12</v>
      </c>
      <c r="D34" s="12">
        <f t="shared" ref="D34:J34" si="12">D$16*$C22*$C$26</f>
        <v>1800</v>
      </c>
      <c r="E34" s="12">
        <f t="shared" si="12"/>
        <v>3600</v>
      </c>
      <c r="F34" s="12">
        <f t="shared" si="12"/>
        <v>5400</v>
      </c>
      <c r="G34" s="12">
        <f t="shared" si="12"/>
        <v>7200</v>
      </c>
      <c r="H34" s="12">
        <f t="shared" si="12"/>
        <v>10800</v>
      </c>
      <c r="I34" s="12">
        <f t="shared" si="12"/>
        <v>16200</v>
      </c>
      <c r="J34" s="2">
        <f t="shared" si="12"/>
        <v>21600</v>
      </c>
      <c r="K34" s="22"/>
    </row>
    <row r="35" spans="1:11" ht="30">
      <c r="A35" s="6"/>
      <c r="B35" s="29" t="s">
        <v>28</v>
      </c>
      <c r="C35" s="28">
        <f>4*3.5+4</f>
        <v>18</v>
      </c>
      <c r="D35" s="12">
        <f t="shared" ref="D35:J35" si="13">D$16*$C23*$C$26</f>
        <v>2700</v>
      </c>
      <c r="E35" s="12">
        <f t="shared" si="13"/>
        <v>5400</v>
      </c>
      <c r="F35" s="12">
        <f t="shared" si="13"/>
        <v>8100</v>
      </c>
      <c r="G35" s="12">
        <f t="shared" si="13"/>
        <v>10800</v>
      </c>
      <c r="H35" s="12">
        <f t="shared" si="13"/>
        <v>16200</v>
      </c>
      <c r="I35" s="12">
        <f t="shared" si="13"/>
        <v>24300</v>
      </c>
      <c r="J35" s="2">
        <f t="shared" si="13"/>
        <v>32400</v>
      </c>
      <c r="K35" s="22"/>
    </row>
    <row r="36" spans="1:11" ht="30">
      <c r="A36" s="6"/>
      <c r="B36" s="29" t="s">
        <v>30</v>
      </c>
      <c r="C36" s="28">
        <v>17</v>
      </c>
      <c r="D36" s="12">
        <f t="shared" ref="D36:J36" si="14">D$16*$C24*$C$26</f>
        <v>2550</v>
      </c>
      <c r="E36" s="12">
        <f t="shared" si="14"/>
        <v>5100</v>
      </c>
      <c r="F36" s="12">
        <f t="shared" si="14"/>
        <v>7650</v>
      </c>
      <c r="G36" s="12">
        <f t="shared" si="14"/>
        <v>10200</v>
      </c>
      <c r="H36" s="12">
        <f t="shared" si="14"/>
        <v>15300</v>
      </c>
      <c r="I36" s="12">
        <f t="shared" si="14"/>
        <v>22950</v>
      </c>
      <c r="J36" s="2">
        <f t="shared" si="14"/>
        <v>30600</v>
      </c>
      <c r="K36" s="22"/>
    </row>
    <row r="37" spans="1:11" ht="75.75" thickBot="1">
      <c r="A37" s="7"/>
      <c r="B37" s="77" t="s">
        <v>29</v>
      </c>
      <c r="C37" s="30">
        <v>27</v>
      </c>
      <c r="D37" s="3">
        <f t="shared" ref="D37:J37" si="15">D$16*$C25*$C$26</f>
        <v>4050</v>
      </c>
      <c r="E37" s="3">
        <f t="shared" si="15"/>
        <v>8100</v>
      </c>
      <c r="F37" s="3">
        <f t="shared" si="15"/>
        <v>12150</v>
      </c>
      <c r="G37" s="3">
        <f t="shared" si="15"/>
        <v>16200</v>
      </c>
      <c r="H37" s="3">
        <f t="shared" si="15"/>
        <v>24300</v>
      </c>
      <c r="I37" s="3">
        <f t="shared" si="15"/>
        <v>36450</v>
      </c>
      <c r="J37" s="4">
        <f t="shared" si="15"/>
        <v>48600</v>
      </c>
      <c r="K37" s="22"/>
    </row>
    <row r="38" spans="1:11">
      <c r="A38" s="5" t="s">
        <v>32</v>
      </c>
      <c r="B38" s="25" t="s">
        <v>35</v>
      </c>
      <c r="C38" s="26">
        <f>H6</f>
        <v>40.800000000000004</v>
      </c>
      <c r="D38" s="31" t="s">
        <v>14</v>
      </c>
      <c r="E38" s="31"/>
      <c r="F38" s="31"/>
      <c r="G38" s="31"/>
      <c r="H38" s="31"/>
      <c r="I38" s="31"/>
      <c r="J38" s="32"/>
      <c r="K38" s="22"/>
    </row>
    <row r="39" spans="1:11">
      <c r="A39" s="6"/>
      <c r="B39" s="76"/>
      <c r="C39" s="27"/>
      <c r="D39" s="33" t="s">
        <v>15</v>
      </c>
      <c r="E39" s="33" t="s">
        <v>16</v>
      </c>
      <c r="F39" s="33" t="s">
        <v>17</v>
      </c>
      <c r="G39" s="33" t="s">
        <v>18</v>
      </c>
      <c r="H39" s="33" t="s">
        <v>19</v>
      </c>
      <c r="I39" s="33" t="s">
        <v>20</v>
      </c>
      <c r="J39" s="34" t="s">
        <v>21</v>
      </c>
      <c r="K39" s="22"/>
    </row>
    <row r="40" spans="1:11" ht="30">
      <c r="A40" s="6"/>
      <c r="B40" s="29"/>
      <c r="C40" s="29" t="s">
        <v>36</v>
      </c>
      <c r="D40" s="33">
        <v>5</v>
      </c>
      <c r="E40" s="33">
        <v>10</v>
      </c>
      <c r="F40" s="33">
        <v>15</v>
      </c>
      <c r="G40" s="33">
        <v>20</v>
      </c>
      <c r="H40" s="33">
        <v>30</v>
      </c>
      <c r="I40" s="33">
        <v>45</v>
      </c>
      <c r="J40" s="34">
        <v>60</v>
      </c>
      <c r="K40" s="22"/>
    </row>
    <row r="41" spans="1:11">
      <c r="A41" s="6"/>
      <c r="B41" s="29" t="s">
        <v>22</v>
      </c>
      <c r="C41" s="28">
        <v>3</v>
      </c>
      <c r="D41" s="15">
        <f>D$16*$C17*$C$38</f>
        <v>612.00000000000011</v>
      </c>
      <c r="E41" s="15">
        <f t="shared" ref="E41:J41" si="16">E$16*$C17*$C$38</f>
        <v>1224.0000000000002</v>
      </c>
      <c r="F41" s="15">
        <f t="shared" si="16"/>
        <v>1836.0000000000002</v>
      </c>
      <c r="G41" s="15">
        <f t="shared" si="16"/>
        <v>2448.0000000000005</v>
      </c>
      <c r="H41" s="15">
        <f t="shared" si="16"/>
        <v>3672.0000000000005</v>
      </c>
      <c r="I41" s="15">
        <f t="shared" si="16"/>
        <v>5508.0000000000009</v>
      </c>
      <c r="J41" s="16">
        <f t="shared" si="16"/>
        <v>7344.0000000000009</v>
      </c>
      <c r="K41" s="22"/>
    </row>
    <row r="42" spans="1:11">
      <c r="A42" s="6"/>
      <c r="B42" s="29" t="s">
        <v>23</v>
      </c>
      <c r="C42" s="28">
        <v>7</v>
      </c>
      <c r="D42" s="15">
        <f t="shared" ref="D42:J42" si="17">D$16*$C18*$C$38</f>
        <v>1428.0000000000002</v>
      </c>
      <c r="E42" s="15">
        <f t="shared" si="17"/>
        <v>2856.0000000000005</v>
      </c>
      <c r="F42" s="15">
        <f t="shared" si="17"/>
        <v>4284</v>
      </c>
      <c r="G42" s="15">
        <f t="shared" si="17"/>
        <v>5712.0000000000009</v>
      </c>
      <c r="H42" s="15">
        <f t="shared" si="17"/>
        <v>8568</v>
      </c>
      <c r="I42" s="15">
        <f t="shared" si="17"/>
        <v>12852.000000000002</v>
      </c>
      <c r="J42" s="16">
        <f t="shared" si="17"/>
        <v>17136</v>
      </c>
      <c r="K42" s="22"/>
    </row>
    <row r="43" spans="1:11">
      <c r="A43" s="6"/>
      <c r="B43" s="29" t="s">
        <v>24</v>
      </c>
      <c r="C43" s="28">
        <f>2*3.5+2*1.5</f>
        <v>10</v>
      </c>
      <c r="D43" s="15">
        <f t="shared" ref="D43:J43" si="18">D$16*$C19*$C$38</f>
        <v>2040.0000000000002</v>
      </c>
      <c r="E43" s="15">
        <f t="shared" si="18"/>
        <v>4080.0000000000005</v>
      </c>
      <c r="F43" s="15">
        <f t="shared" si="18"/>
        <v>6120.0000000000009</v>
      </c>
      <c r="G43" s="15">
        <f t="shared" si="18"/>
        <v>8160.0000000000009</v>
      </c>
      <c r="H43" s="15">
        <f t="shared" si="18"/>
        <v>12240.000000000002</v>
      </c>
      <c r="I43" s="15">
        <f t="shared" si="18"/>
        <v>18360.000000000004</v>
      </c>
      <c r="J43" s="16">
        <f t="shared" si="18"/>
        <v>24480.000000000004</v>
      </c>
      <c r="K43" s="22"/>
    </row>
    <row r="44" spans="1:11">
      <c r="A44" s="6"/>
      <c r="B44" s="29" t="s">
        <v>25</v>
      </c>
      <c r="C44" s="28">
        <f>3*3.5</f>
        <v>10.5</v>
      </c>
      <c r="D44" s="15">
        <f t="shared" ref="D44:J44" si="19">D$16*$C20*$C$38</f>
        <v>2142</v>
      </c>
      <c r="E44" s="15">
        <f t="shared" si="19"/>
        <v>4284</v>
      </c>
      <c r="F44" s="15">
        <f t="shared" si="19"/>
        <v>6426.0000000000009</v>
      </c>
      <c r="G44" s="15">
        <f t="shared" si="19"/>
        <v>8568</v>
      </c>
      <c r="H44" s="15">
        <f t="shared" si="19"/>
        <v>12852.000000000002</v>
      </c>
      <c r="I44" s="15">
        <f t="shared" si="19"/>
        <v>19278.000000000004</v>
      </c>
      <c r="J44" s="16">
        <f t="shared" si="19"/>
        <v>25704.000000000004</v>
      </c>
      <c r="K44" s="22"/>
    </row>
    <row r="45" spans="1:11" ht="30">
      <c r="A45" s="6"/>
      <c r="B45" s="29" t="s">
        <v>27</v>
      </c>
      <c r="C45" s="28">
        <f>3*3.5+2*1.5</f>
        <v>13.5</v>
      </c>
      <c r="D45" s="15">
        <f t="shared" ref="D45:J45" si="20">D$16*$C21*$C$38</f>
        <v>2754.0000000000005</v>
      </c>
      <c r="E45" s="15">
        <f t="shared" si="20"/>
        <v>5508.0000000000009</v>
      </c>
      <c r="F45" s="15">
        <f t="shared" si="20"/>
        <v>8262</v>
      </c>
      <c r="G45" s="15">
        <f t="shared" si="20"/>
        <v>11016.000000000002</v>
      </c>
      <c r="H45" s="15">
        <f t="shared" si="20"/>
        <v>16524</v>
      </c>
      <c r="I45" s="15">
        <f t="shared" si="20"/>
        <v>24786.000000000004</v>
      </c>
      <c r="J45" s="16">
        <f t="shared" si="20"/>
        <v>33048</v>
      </c>
      <c r="K45" s="22"/>
    </row>
    <row r="46" spans="1:11">
      <c r="A46" s="6"/>
      <c r="B46" s="29" t="s">
        <v>26</v>
      </c>
      <c r="C46" s="28">
        <v>12</v>
      </c>
      <c r="D46" s="15">
        <f t="shared" ref="D46:J46" si="21">D$16*$C22*$C$38</f>
        <v>2448.0000000000005</v>
      </c>
      <c r="E46" s="15">
        <f t="shared" si="21"/>
        <v>4896.0000000000009</v>
      </c>
      <c r="F46" s="15">
        <f t="shared" si="21"/>
        <v>7344.0000000000009</v>
      </c>
      <c r="G46" s="15">
        <f t="shared" si="21"/>
        <v>9792.0000000000018</v>
      </c>
      <c r="H46" s="15">
        <f t="shared" si="21"/>
        <v>14688.000000000002</v>
      </c>
      <c r="I46" s="15">
        <f t="shared" si="21"/>
        <v>22032.000000000004</v>
      </c>
      <c r="J46" s="16">
        <f t="shared" si="21"/>
        <v>29376.000000000004</v>
      </c>
      <c r="K46" s="22"/>
    </row>
    <row r="47" spans="1:11" ht="30">
      <c r="A47" s="6"/>
      <c r="B47" s="29" t="s">
        <v>28</v>
      </c>
      <c r="C47" s="28">
        <f>4*3.5+4</f>
        <v>18</v>
      </c>
      <c r="D47" s="15">
        <f t="shared" ref="D47:J47" si="22">D$16*$C23*$C$38</f>
        <v>3672.0000000000005</v>
      </c>
      <c r="E47" s="15">
        <f t="shared" si="22"/>
        <v>7344.0000000000009</v>
      </c>
      <c r="F47" s="15">
        <f t="shared" si="22"/>
        <v>11016.000000000002</v>
      </c>
      <c r="G47" s="15">
        <f t="shared" si="22"/>
        <v>14688.000000000002</v>
      </c>
      <c r="H47" s="15">
        <f t="shared" si="22"/>
        <v>22032.000000000004</v>
      </c>
      <c r="I47" s="15">
        <f t="shared" si="22"/>
        <v>33048</v>
      </c>
      <c r="J47" s="16">
        <f t="shared" si="22"/>
        <v>44064.000000000007</v>
      </c>
      <c r="K47" s="22"/>
    </row>
    <row r="48" spans="1:11" ht="30">
      <c r="A48" s="6"/>
      <c r="B48" s="29" t="s">
        <v>30</v>
      </c>
      <c r="C48" s="28">
        <v>17</v>
      </c>
      <c r="D48" s="15">
        <f t="shared" ref="D48:J48" si="23">D$16*$C24*$C$38</f>
        <v>3468.0000000000005</v>
      </c>
      <c r="E48" s="15">
        <f t="shared" si="23"/>
        <v>6936.0000000000009</v>
      </c>
      <c r="F48" s="15">
        <f t="shared" si="23"/>
        <v>10404.000000000002</v>
      </c>
      <c r="G48" s="15">
        <f t="shared" si="23"/>
        <v>13872.000000000002</v>
      </c>
      <c r="H48" s="15">
        <f t="shared" si="23"/>
        <v>20808.000000000004</v>
      </c>
      <c r="I48" s="15">
        <f t="shared" si="23"/>
        <v>31212.000000000004</v>
      </c>
      <c r="J48" s="16">
        <f t="shared" si="23"/>
        <v>41616.000000000007</v>
      </c>
      <c r="K48" s="22"/>
    </row>
    <row r="49" spans="1:11" ht="75.75" thickBot="1">
      <c r="A49" s="7"/>
      <c r="B49" s="77" t="s">
        <v>29</v>
      </c>
      <c r="C49" s="30">
        <v>27</v>
      </c>
      <c r="D49" s="17">
        <f t="shared" ref="D49:J49" si="24">D$16*$C25*$C$38</f>
        <v>5508.0000000000009</v>
      </c>
      <c r="E49" s="17">
        <f t="shared" si="24"/>
        <v>11016.000000000002</v>
      </c>
      <c r="F49" s="17">
        <f t="shared" si="24"/>
        <v>16524</v>
      </c>
      <c r="G49" s="17">
        <f t="shared" si="24"/>
        <v>22032.000000000004</v>
      </c>
      <c r="H49" s="17">
        <f t="shared" si="24"/>
        <v>33048</v>
      </c>
      <c r="I49" s="17">
        <f t="shared" si="24"/>
        <v>49572.000000000007</v>
      </c>
      <c r="J49" s="18">
        <f t="shared" si="24"/>
        <v>66096</v>
      </c>
      <c r="K49" s="22"/>
    </row>
    <row r="50" spans="1:11">
      <c r="A50" s="5" t="s">
        <v>33</v>
      </c>
      <c r="B50" s="25" t="s">
        <v>35</v>
      </c>
      <c r="C50" s="26">
        <f>H7</f>
        <v>49.8</v>
      </c>
      <c r="D50" s="31" t="s">
        <v>14</v>
      </c>
      <c r="E50" s="31"/>
      <c r="F50" s="31"/>
      <c r="G50" s="31"/>
      <c r="H50" s="31"/>
      <c r="I50" s="31"/>
      <c r="J50" s="32"/>
      <c r="K50" s="22"/>
    </row>
    <row r="51" spans="1:11">
      <c r="A51" s="6"/>
      <c r="B51" s="76"/>
      <c r="C51" s="27"/>
      <c r="D51" s="33" t="s">
        <v>15</v>
      </c>
      <c r="E51" s="33" t="s">
        <v>16</v>
      </c>
      <c r="F51" s="33" t="s">
        <v>17</v>
      </c>
      <c r="G51" s="33" t="s">
        <v>18</v>
      </c>
      <c r="H51" s="33" t="s">
        <v>19</v>
      </c>
      <c r="I51" s="33" t="s">
        <v>20</v>
      </c>
      <c r="J51" s="34" t="s">
        <v>21</v>
      </c>
      <c r="K51" s="22"/>
    </row>
    <row r="52" spans="1:11" ht="30">
      <c r="A52" s="6"/>
      <c r="B52" s="29"/>
      <c r="C52" s="29" t="s">
        <v>36</v>
      </c>
      <c r="D52" s="33">
        <v>5</v>
      </c>
      <c r="E52" s="33">
        <v>10</v>
      </c>
      <c r="F52" s="33">
        <v>15</v>
      </c>
      <c r="G52" s="33">
        <v>20</v>
      </c>
      <c r="H52" s="33">
        <v>30</v>
      </c>
      <c r="I52" s="33">
        <v>45</v>
      </c>
      <c r="J52" s="34">
        <v>60</v>
      </c>
      <c r="K52" s="22"/>
    </row>
    <row r="53" spans="1:11">
      <c r="A53" s="6"/>
      <c r="B53" s="29" t="s">
        <v>22</v>
      </c>
      <c r="C53" s="28">
        <v>3</v>
      </c>
      <c r="D53" s="15">
        <f>D$16*$C29*$C$50</f>
        <v>747</v>
      </c>
      <c r="E53" s="15">
        <f t="shared" ref="E53:J53" si="25">E$16*$C29*$C$50</f>
        <v>1494</v>
      </c>
      <c r="F53" s="15">
        <f t="shared" si="25"/>
        <v>2241</v>
      </c>
      <c r="G53" s="15">
        <f t="shared" si="25"/>
        <v>2988</v>
      </c>
      <c r="H53" s="15">
        <f t="shared" si="25"/>
        <v>4482</v>
      </c>
      <c r="I53" s="15">
        <f t="shared" si="25"/>
        <v>6723</v>
      </c>
      <c r="J53" s="16">
        <f t="shared" si="25"/>
        <v>8964</v>
      </c>
      <c r="K53" s="22"/>
    </row>
    <row r="54" spans="1:11">
      <c r="A54" s="6"/>
      <c r="B54" s="29" t="s">
        <v>23</v>
      </c>
      <c r="C54" s="28">
        <v>7</v>
      </c>
      <c r="D54" s="15">
        <f t="shared" ref="D54:J54" si="26">D$16*$C30*$C$50</f>
        <v>1743</v>
      </c>
      <c r="E54" s="15">
        <f t="shared" si="26"/>
        <v>3486</v>
      </c>
      <c r="F54" s="15">
        <f t="shared" si="26"/>
        <v>5229</v>
      </c>
      <c r="G54" s="15">
        <f t="shared" si="26"/>
        <v>6972</v>
      </c>
      <c r="H54" s="15">
        <f t="shared" si="26"/>
        <v>10458</v>
      </c>
      <c r="I54" s="15">
        <f t="shared" si="26"/>
        <v>15687</v>
      </c>
      <c r="J54" s="16">
        <f t="shared" si="26"/>
        <v>20916</v>
      </c>
      <c r="K54" s="22"/>
    </row>
    <row r="55" spans="1:11">
      <c r="A55" s="6"/>
      <c r="B55" s="29" t="s">
        <v>24</v>
      </c>
      <c r="C55" s="28">
        <f>2*3.5+2*1.5</f>
        <v>10</v>
      </c>
      <c r="D55" s="15">
        <f t="shared" ref="D55:J55" si="27">D$16*$C31*$C$50</f>
        <v>2490</v>
      </c>
      <c r="E55" s="15">
        <f t="shared" si="27"/>
        <v>4980</v>
      </c>
      <c r="F55" s="15">
        <f t="shared" si="27"/>
        <v>7470</v>
      </c>
      <c r="G55" s="15">
        <f t="shared" si="27"/>
        <v>9960</v>
      </c>
      <c r="H55" s="15">
        <f t="shared" si="27"/>
        <v>14940</v>
      </c>
      <c r="I55" s="15">
        <f t="shared" si="27"/>
        <v>22410</v>
      </c>
      <c r="J55" s="16">
        <f t="shared" si="27"/>
        <v>29880</v>
      </c>
      <c r="K55" s="22"/>
    </row>
    <row r="56" spans="1:11">
      <c r="A56" s="6"/>
      <c r="B56" s="29" t="s">
        <v>25</v>
      </c>
      <c r="C56" s="28">
        <f>3*3.5</f>
        <v>10.5</v>
      </c>
      <c r="D56" s="15">
        <f t="shared" ref="D56:J56" si="28">D$16*$C32*$C$50</f>
        <v>2614.5</v>
      </c>
      <c r="E56" s="15">
        <f t="shared" si="28"/>
        <v>5229</v>
      </c>
      <c r="F56" s="15">
        <f t="shared" si="28"/>
        <v>7843.5</v>
      </c>
      <c r="G56" s="15">
        <f t="shared" si="28"/>
        <v>10458</v>
      </c>
      <c r="H56" s="15">
        <f t="shared" si="28"/>
        <v>15687</v>
      </c>
      <c r="I56" s="15">
        <f t="shared" si="28"/>
        <v>23530.5</v>
      </c>
      <c r="J56" s="16">
        <f t="shared" si="28"/>
        <v>31374</v>
      </c>
      <c r="K56" s="22"/>
    </row>
    <row r="57" spans="1:11" ht="30">
      <c r="A57" s="6"/>
      <c r="B57" s="29" t="s">
        <v>27</v>
      </c>
      <c r="C57" s="28">
        <f>3*3.5+2*1.5</f>
        <v>13.5</v>
      </c>
      <c r="D57" s="15">
        <f t="shared" ref="D57:J57" si="29">D$16*$C33*$C$50</f>
        <v>3361.5</v>
      </c>
      <c r="E57" s="15">
        <f t="shared" si="29"/>
        <v>6723</v>
      </c>
      <c r="F57" s="15">
        <f t="shared" si="29"/>
        <v>10084.5</v>
      </c>
      <c r="G57" s="15">
        <f t="shared" si="29"/>
        <v>13446</v>
      </c>
      <c r="H57" s="15">
        <f t="shared" si="29"/>
        <v>20169</v>
      </c>
      <c r="I57" s="15">
        <f t="shared" si="29"/>
        <v>30253.5</v>
      </c>
      <c r="J57" s="16">
        <f t="shared" si="29"/>
        <v>40338</v>
      </c>
      <c r="K57" s="22"/>
    </row>
    <row r="58" spans="1:11">
      <c r="A58" s="6"/>
      <c r="B58" s="29" t="s">
        <v>26</v>
      </c>
      <c r="C58" s="28">
        <v>12</v>
      </c>
      <c r="D58" s="15">
        <f t="shared" ref="D58:J58" si="30">D$16*$C34*$C$50</f>
        <v>2988</v>
      </c>
      <c r="E58" s="15">
        <f t="shared" si="30"/>
        <v>5976</v>
      </c>
      <c r="F58" s="15">
        <f t="shared" si="30"/>
        <v>8964</v>
      </c>
      <c r="G58" s="15">
        <f t="shared" si="30"/>
        <v>11952</v>
      </c>
      <c r="H58" s="15">
        <f t="shared" si="30"/>
        <v>17928</v>
      </c>
      <c r="I58" s="15">
        <f t="shared" si="30"/>
        <v>26892</v>
      </c>
      <c r="J58" s="16">
        <f t="shared" si="30"/>
        <v>35856</v>
      </c>
      <c r="K58" s="22"/>
    </row>
    <row r="59" spans="1:11" ht="30">
      <c r="A59" s="6"/>
      <c r="B59" s="29" t="s">
        <v>28</v>
      </c>
      <c r="C59" s="28">
        <f>4*3.5+4</f>
        <v>18</v>
      </c>
      <c r="D59" s="15">
        <f t="shared" ref="D59:J59" si="31">D$16*$C35*$C$50</f>
        <v>4482</v>
      </c>
      <c r="E59" s="15">
        <f t="shared" si="31"/>
        <v>8964</v>
      </c>
      <c r="F59" s="15">
        <f t="shared" si="31"/>
        <v>13446</v>
      </c>
      <c r="G59" s="15">
        <f t="shared" si="31"/>
        <v>17928</v>
      </c>
      <c r="H59" s="15">
        <f t="shared" si="31"/>
        <v>26892</v>
      </c>
      <c r="I59" s="15">
        <f t="shared" si="31"/>
        <v>40338</v>
      </c>
      <c r="J59" s="16">
        <f t="shared" si="31"/>
        <v>53784</v>
      </c>
      <c r="K59" s="22"/>
    </row>
    <row r="60" spans="1:11" ht="30">
      <c r="A60" s="6"/>
      <c r="B60" s="29" t="s">
        <v>30</v>
      </c>
      <c r="C60" s="28">
        <v>17</v>
      </c>
      <c r="D60" s="15">
        <f t="shared" ref="D60:J60" si="32">D$16*$C36*$C$50</f>
        <v>4233</v>
      </c>
      <c r="E60" s="15">
        <f t="shared" si="32"/>
        <v>8466</v>
      </c>
      <c r="F60" s="15">
        <f t="shared" si="32"/>
        <v>12699</v>
      </c>
      <c r="G60" s="15">
        <f t="shared" si="32"/>
        <v>16932</v>
      </c>
      <c r="H60" s="15">
        <f t="shared" si="32"/>
        <v>25398</v>
      </c>
      <c r="I60" s="15">
        <f t="shared" si="32"/>
        <v>38097</v>
      </c>
      <c r="J60" s="16">
        <f t="shared" si="32"/>
        <v>50796</v>
      </c>
      <c r="K60" s="22"/>
    </row>
    <row r="61" spans="1:11" ht="75.75" thickBot="1">
      <c r="A61" s="7"/>
      <c r="B61" s="77" t="s">
        <v>29</v>
      </c>
      <c r="C61" s="30">
        <v>27</v>
      </c>
      <c r="D61" s="17">
        <f t="shared" ref="D61:J61" si="33">D$16*$C37*$C$50</f>
        <v>6723</v>
      </c>
      <c r="E61" s="17">
        <f t="shared" si="33"/>
        <v>13446</v>
      </c>
      <c r="F61" s="17">
        <f t="shared" si="33"/>
        <v>20169</v>
      </c>
      <c r="G61" s="17">
        <f t="shared" si="33"/>
        <v>26892</v>
      </c>
      <c r="H61" s="17">
        <f t="shared" si="33"/>
        <v>40338</v>
      </c>
      <c r="I61" s="17">
        <f t="shared" si="33"/>
        <v>60507</v>
      </c>
      <c r="J61" s="18">
        <f t="shared" si="33"/>
        <v>80676</v>
      </c>
      <c r="K61" s="22"/>
    </row>
    <row r="62" spans="1:11">
      <c r="A62" s="5" t="s">
        <v>34</v>
      </c>
      <c r="B62" s="25" t="s">
        <v>35</v>
      </c>
      <c r="C62" s="26">
        <f>H8</f>
        <v>59.4</v>
      </c>
      <c r="D62" s="31" t="s">
        <v>14</v>
      </c>
      <c r="E62" s="31"/>
      <c r="F62" s="31"/>
      <c r="G62" s="31"/>
      <c r="H62" s="31"/>
      <c r="I62" s="31"/>
      <c r="J62" s="32"/>
      <c r="K62" s="22"/>
    </row>
    <row r="63" spans="1:11">
      <c r="A63" s="6"/>
      <c r="B63" s="76"/>
      <c r="C63" s="27"/>
      <c r="D63" s="33" t="s">
        <v>15</v>
      </c>
      <c r="E63" s="33" t="s">
        <v>16</v>
      </c>
      <c r="F63" s="33" t="s">
        <v>17</v>
      </c>
      <c r="G63" s="33" t="s">
        <v>18</v>
      </c>
      <c r="H63" s="33" t="s">
        <v>19</v>
      </c>
      <c r="I63" s="33" t="s">
        <v>20</v>
      </c>
      <c r="J63" s="34" t="s">
        <v>21</v>
      </c>
      <c r="K63" s="22"/>
    </row>
    <row r="64" spans="1:11" ht="30">
      <c r="A64" s="6"/>
      <c r="B64" s="29"/>
      <c r="C64" s="29" t="s">
        <v>36</v>
      </c>
      <c r="D64" s="33">
        <v>5</v>
      </c>
      <c r="E64" s="33">
        <v>10</v>
      </c>
      <c r="F64" s="33">
        <v>15</v>
      </c>
      <c r="G64" s="33">
        <v>20</v>
      </c>
      <c r="H64" s="33">
        <v>30</v>
      </c>
      <c r="I64" s="33">
        <v>45</v>
      </c>
      <c r="J64" s="34">
        <v>60</v>
      </c>
      <c r="K64" s="22"/>
    </row>
    <row r="65" spans="1:11">
      <c r="A65" s="6"/>
      <c r="B65" s="29" t="s">
        <v>22</v>
      </c>
      <c r="C65" s="28">
        <v>3</v>
      </c>
      <c r="D65" s="15">
        <f>D$16*$C41*$C$62</f>
        <v>891</v>
      </c>
      <c r="E65" s="15">
        <f t="shared" ref="E65:J65" si="34">E$16*$C41*$C$62</f>
        <v>1782</v>
      </c>
      <c r="F65" s="15">
        <f t="shared" si="34"/>
        <v>2673</v>
      </c>
      <c r="G65" s="15">
        <f t="shared" si="34"/>
        <v>3564</v>
      </c>
      <c r="H65" s="15">
        <f t="shared" si="34"/>
        <v>5346</v>
      </c>
      <c r="I65" s="15">
        <f t="shared" si="34"/>
        <v>8019</v>
      </c>
      <c r="J65" s="16">
        <f t="shared" si="34"/>
        <v>10692</v>
      </c>
      <c r="K65" s="22"/>
    </row>
    <row r="66" spans="1:11">
      <c r="A66" s="6"/>
      <c r="B66" s="29" t="s">
        <v>23</v>
      </c>
      <c r="C66" s="28">
        <v>7</v>
      </c>
      <c r="D66" s="15">
        <f t="shared" ref="D66:J66" si="35">D$16*$C42*$C$62</f>
        <v>2079</v>
      </c>
      <c r="E66" s="15">
        <f t="shared" si="35"/>
        <v>4158</v>
      </c>
      <c r="F66" s="15">
        <f t="shared" si="35"/>
        <v>6237</v>
      </c>
      <c r="G66" s="15">
        <f t="shared" si="35"/>
        <v>8316</v>
      </c>
      <c r="H66" s="15">
        <f t="shared" si="35"/>
        <v>12474</v>
      </c>
      <c r="I66" s="15">
        <f t="shared" si="35"/>
        <v>18711</v>
      </c>
      <c r="J66" s="16">
        <f t="shared" si="35"/>
        <v>24948</v>
      </c>
      <c r="K66" s="22"/>
    </row>
    <row r="67" spans="1:11">
      <c r="A67" s="6"/>
      <c r="B67" s="29" t="s">
        <v>24</v>
      </c>
      <c r="C67" s="28">
        <f>2*3.5+2*1.5</f>
        <v>10</v>
      </c>
      <c r="D67" s="15">
        <f t="shared" ref="D67:J67" si="36">D$16*$C43*$C$62</f>
        <v>2970</v>
      </c>
      <c r="E67" s="15">
        <f t="shared" si="36"/>
        <v>5940</v>
      </c>
      <c r="F67" s="15">
        <f t="shared" si="36"/>
        <v>8910</v>
      </c>
      <c r="G67" s="15">
        <f t="shared" si="36"/>
        <v>11880</v>
      </c>
      <c r="H67" s="15">
        <f t="shared" si="36"/>
        <v>17820</v>
      </c>
      <c r="I67" s="15">
        <f t="shared" si="36"/>
        <v>26730</v>
      </c>
      <c r="J67" s="16">
        <f t="shared" si="36"/>
        <v>35640</v>
      </c>
      <c r="K67" s="22"/>
    </row>
    <row r="68" spans="1:11">
      <c r="A68" s="6"/>
      <c r="B68" s="29" t="s">
        <v>25</v>
      </c>
      <c r="C68" s="28">
        <f>3*3.5</f>
        <v>10.5</v>
      </c>
      <c r="D68" s="15">
        <f t="shared" ref="D68:J68" si="37">D$16*$C44*$C$62</f>
        <v>3118.5</v>
      </c>
      <c r="E68" s="15">
        <f t="shared" si="37"/>
        <v>6237</v>
      </c>
      <c r="F68" s="15">
        <f t="shared" si="37"/>
        <v>9355.5</v>
      </c>
      <c r="G68" s="15">
        <f t="shared" si="37"/>
        <v>12474</v>
      </c>
      <c r="H68" s="15">
        <f t="shared" si="37"/>
        <v>18711</v>
      </c>
      <c r="I68" s="15">
        <f t="shared" si="37"/>
        <v>28066.5</v>
      </c>
      <c r="J68" s="16">
        <f t="shared" si="37"/>
        <v>37422</v>
      </c>
      <c r="K68" s="22"/>
    </row>
    <row r="69" spans="1:11" ht="30">
      <c r="A69" s="6"/>
      <c r="B69" s="29" t="s">
        <v>27</v>
      </c>
      <c r="C69" s="28">
        <f>3*3.5+2*1.5</f>
        <v>13.5</v>
      </c>
      <c r="D69" s="15">
        <f t="shared" ref="D69:J69" si="38">D$16*$C45*$C$62</f>
        <v>4009.5</v>
      </c>
      <c r="E69" s="15">
        <f t="shared" si="38"/>
        <v>8019</v>
      </c>
      <c r="F69" s="15">
        <f t="shared" si="38"/>
        <v>12028.5</v>
      </c>
      <c r="G69" s="15">
        <f t="shared" si="38"/>
        <v>16038</v>
      </c>
      <c r="H69" s="15">
        <f t="shared" si="38"/>
        <v>24057</v>
      </c>
      <c r="I69" s="15">
        <f t="shared" si="38"/>
        <v>36085.5</v>
      </c>
      <c r="J69" s="16">
        <f t="shared" si="38"/>
        <v>48114</v>
      </c>
      <c r="K69" s="22"/>
    </row>
    <row r="70" spans="1:11">
      <c r="A70" s="6"/>
      <c r="B70" s="29" t="s">
        <v>26</v>
      </c>
      <c r="C70" s="28">
        <v>12</v>
      </c>
      <c r="D70" s="15">
        <f t="shared" ref="D70:J70" si="39">D$16*$C46*$C$62</f>
        <v>3564</v>
      </c>
      <c r="E70" s="15">
        <f t="shared" si="39"/>
        <v>7128</v>
      </c>
      <c r="F70" s="15">
        <f t="shared" si="39"/>
        <v>10692</v>
      </c>
      <c r="G70" s="15">
        <f t="shared" si="39"/>
        <v>14256</v>
      </c>
      <c r="H70" s="15">
        <f t="shared" si="39"/>
        <v>21384</v>
      </c>
      <c r="I70" s="15">
        <f t="shared" si="39"/>
        <v>32076</v>
      </c>
      <c r="J70" s="16">
        <f t="shared" si="39"/>
        <v>42768</v>
      </c>
      <c r="K70" s="22"/>
    </row>
    <row r="71" spans="1:11" ht="30">
      <c r="A71" s="6"/>
      <c r="B71" s="29" t="s">
        <v>28</v>
      </c>
      <c r="C71" s="28">
        <f>4*3.5+4</f>
        <v>18</v>
      </c>
      <c r="D71" s="15">
        <f t="shared" ref="D71:J71" si="40">D$16*$C47*$C$62</f>
        <v>5346</v>
      </c>
      <c r="E71" s="15">
        <f t="shared" si="40"/>
        <v>10692</v>
      </c>
      <c r="F71" s="15">
        <f t="shared" si="40"/>
        <v>16038</v>
      </c>
      <c r="G71" s="15">
        <f t="shared" si="40"/>
        <v>21384</v>
      </c>
      <c r="H71" s="15">
        <f t="shared" si="40"/>
        <v>32076</v>
      </c>
      <c r="I71" s="15">
        <f t="shared" si="40"/>
        <v>48114</v>
      </c>
      <c r="J71" s="16">
        <f t="shared" si="40"/>
        <v>64152</v>
      </c>
      <c r="K71" s="22"/>
    </row>
    <row r="72" spans="1:11" ht="30">
      <c r="A72" s="6"/>
      <c r="B72" s="29" t="s">
        <v>30</v>
      </c>
      <c r="C72" s="28">
        <v>17</v>
      </c>
      <c r="D72" s="15">
        <f t="shared" ref="D72:J72" si="41">D$16*$C48*$C$62</f>
        <v>5049</v>
      </c>
      <c r="E72" s="15">
        <f t="shared" si="41"/>
        <v>10098</v>
      </c>
      <c r="F72" s="15">
        <f t="shared" si="41"/>
        <v>15147</v>
      </c>
      <c r="G72" s="15">
        <f t="shared" si="41"/>
        <v>20196</v>
      </c>
      <c r="H72" s="15">
        <f t="shared" si="41"/>
        <v>30294</v>
      </c>
      <c r="I72" s="15">
        <f t="shared" si="41"/>
        <v>45441</v>
      </c>
      <c r="J72" s="16">
        <f t="shared" si="41"/>
        <v>60588</v>
      </c>
      <c r="K72" s="22"/>
    </row>
    <row r="73" spans="1:11" ht="75.75" thickBot="1">
      <c r="A73" s="7"/>
      <c r="B73" s="77" t="s">
        <v>29</v>
      </c>
      <c r="C73" s="30">
        <v>27</v>
      </c>
      <c r="D73" s="17">
        <f t="shared" ref="D73:J73" si="42">D$16*$C49*$C$62</f>
        <v>8019</v>
      </c>
      <c r="E73" s="17">
        <f t="shared" si="42"/>
        <v>16038</v>
      </c>
      <c r="F73" s="17">
        <f t="shared" si="42"/>
        <v>24057</v>
      </c>
      <c r="G73" s="17">
        <f t="shared" si="42"/>
        <v>32076</v>
      </c>
      <c r="H73" s="17">
        <f t="shared" si="42"/>
        <v>48114</v>
      </c>
      <c r="I73" s="17">
        <f t="shared" si="42"/>
        <v>72171</v>
      </c>
      <c r="J73" s="18">
        <f t="shared" si="42"/>
        <v>96228</v>
      </c>
      <c r="K73" s="22"/>
    </row>
    <row r="74" spans="1:11">
      <c r="A74" s="5" t="s">
        <v>38</v>
      </c>
      <c r="B74" s="25" t="s">
        <v>35</v>
      </c>
      <c r="C74" s="26">
        <f>H9</f>
        <v>69.599999999999994</v>
      </c>
      <c r="D74" s="31" t="s">
        <v>14</v>
      </c>
      <c r="E74" s="31"/>
      <c r="F74" s="31"/>
      <c r="G74" s="31"/>
      <c r="H74" s="31"/>
      <c r="I74" s="31"/>
      <c r="J74" s="32"/>
      <c r="K74" s="22"/>
    </row>
    <row r="75" spans="1:11">
      <c r="A75" s="6"/>
      <c r="B75" s="76"/>
      <c r="C75" s="27"/>
      <c r="D75" s="33" t="s">
        <v>15</v>
      </c>
      <c r="E75" s="33" t="s">
        <v>16</v>
      </c>
      <c r="F75" s="33" t="s">
        <v>17</v>
      </c>
      <c r="G75" s="33" t="s">
        <v>18</v>
      </c>
      <c r="H75" s="33" t="s">
        <v>19</v>
      </c>
      <c r="I75" s="33" t="s">
        <v>20</v>
      </c>
      <c r="J75" s="34" t="s">
        <v>21</v>
      </c>
      <c r="K75" s="22"/>
    </row>
    <row r="76" spans="1:11" ht="30">
      <c r="A76" s="6"/>
      <c r="B76" s="29"/>
      <c r="C76" s="29" t="s">
        <v>36</v>
      </c>
      <c r="D76" s="33">
        <v>5</v>
      </c>
      <c r="E76" s="33">
        <v>10</v>
      </c>
      <c r="F76" s="33">
        <v>15</v>
      </c>
      <c r="G76" s="33">
        <v>20</v>
      </c>
      <c r="H76" s="33">
        <v>30</v>
      </c>
      <c r="I76" s="33">
        <v>45</v>
      </c>
      <c r="J76" s="34">
        <v>60</v>
      </c>
      <c r="K76" s="22"/>
    </row>
    <row r="77" spans="1:11">
      <c r="A77" s="6"/>
      <c r="B77" s="29" t="s">
        <v>22</v>
      </c>
      <c r="C77" s="28">
        <v>3</v>
      </c>
      <c r="D77" s="15">
        <f>D$16*$C53*$C$74</f>
        <v>1044</v>
      </c>
      <c r="E77" s="15">
        <f t="shared" ref="E77:J77" si="43">E$16*$C53*$C$74</f>
        <v>2088</v>
      </c>
      <c r="F77" s="15">
        <f t="shared" si="43"/>
        <v>3131.9999999999995</v>
      </c>
      <c r="G77" s="15">
        <f t="shared" si="43"/>
        <v>4176</v>
      </c>
      <c r="H77" s="15">
        <f t="shared" si="43"/>
        <v>6263.9999999999991</v>
      </c>
      <c r="I77" s="15">
        <f t="shared" si="43"/>
        <v>9396</v>
      </c>
      <c r="J77" s="16">
        <f t="shared" si="43"/>
        <v>12527.999999999998</v>
      </c>
      <c r="K77" s="22"/>
    </row>
    <row r="78" spans="1:11">
      <c r="A78" s="6"/>
      <c r="B78" s="29" t="s">
        <v>23</v>
      </c>
      <c r="C78" s="28">
        <v>7</v>
      </c>
      <c r="D78" s="15">
        <f t="shared" ref="D78:J78" si="44">D$16*$C54*$C$74</f>
        <v>2436</v>
      </c>
      <c r="E78" s="15">
        <f t="shared" si="44"/>
        <v>4872</v>
      </c>
      <c r="F78" s="15">
        <f t="shared" si="44"/>
        <v>7307.9999999999991</v>
      </c>
      <c r="G78" s="15">
        <f t="shared" si="44"/>
        <v>9744</v>
      </c>
      <c r="H78" s="15">
        <f t="shared" si="44"/>
        <v>14615.999999999998</v>
      </c>
      <c r="I78" s="15">
        <f t="shared" si="44"/>
        <v>21924</v>
      </c>
      <c r="J78" s="16">
        <f t="shared" si="44"/>
        <v>29231.999999999996</v>
      </c>
      <c r="K78" s="22"/>
    </row>
    <row r="79" spans="1:11">
      <c r="A79" s="6"/>
      <c r="B79" s="29" t="s">
        <v>24</v>
      </c>
      <c r="C79" s="28">
        <f>2*3.5+2*1.5</f>
        <v>10</v>
      </c>
      <c r="D79" s="15">
        <f t="shared" ref="D79:J79" si="45">D$16*$C55*$C$74</f>
        <v>3479.9999999999995</v>
      </c>
      <c r="E79" s="15">
        <f t="shared" si="45"/>
        <v>6959.9999999999991</v>
      </c>
      <c r="F79" s="15">
        <f t="shared" si="45"/>
        <v>10440</v>
      </c>
      <c r="G79" s="15">
        <f t="shared" si="45"/>
        <v>13919.999999999998</v>
      </c>
      <c r="H79" s="15">
        <f t="shared" si="45"/>
        <v>20880</v>
      </c>
      <c r="I79" s="15">
        <f t="shared" si="45"/>
        <v>31319.999999999996</v>
      </c>
      <c r="J79" s="16">
        <f t="shared" si="45"/>
        <v>41760</v>
      </c>
      <c r="K79" s="22"/>
    </row>
    <row r="80" spans="1:11">
      <c r="A80" s="6"/>
      <c r="B80" s="29" t="s">
        <v>25</v>
      </c>
      <c r="C80" s="28">
        <f>3*3.5</f>
        <v>10.5</v>
      </c>
      <c r="D80" s="15">
        <f t="shared" ref="D80:J80" si="46">D$16*$C56*$C$74</f>
        <v>3653.9999999999995</v>
      </c>
      <c r="E80" s="15">
        <f t="shared" si="46"/>
        <v>7307.9999999999991</v>
      </c>
      <c r="F80" s="15">
        <f t="shared" si="46"/>
        <v>10962</v>
      </c>
      <c r="G80" s="15">
        <f t="shared" si="46"/>
        <v>14615.999999999998</v>
      </c>
      <c r="H80" s="15">
        <f t="shared" si="46"/>
        <v>21924</v>
      </c>
      <c r="I80" s="15">
        <f t="shared" si="46"/>
        <v>32886</v>
      </c>
      <c r="J80" s="16">
        <f t="shared" si="46"/>
        <v>43848</v>
      </c>
      <c r="K80" s="22"/>
    </row>
    <row r="81" spans="1:11" ht="30">
      <c r="A81" s="6"/>
      <c r="B81" s="29" t="s">
        <v>27</v>
      </c>
      <c r="C81" s="28">
        <f>3*3.5+2*1.5</f>
        <v>13.5</v>
      </c>
      <c r="D81" s="15">
        <f t="shared" ref="D81:J81" si="47">D$16*$C57*$C$74</f>
        <v>4698</v>
      </c>
      <c r="E81" s="15">
        <f t="shared" si="47"/>
        <v>9396</v>
      </c>
      <c r="F81" s="15">
        <f t="shared" si="47"/>
        <v>14093.999999999998</v>
      </c>
      <c r="G81" s="15">
        <f t="shared" si="47"/>
        <v>18792</v>
      </c>
      <c r="H81" s="15">
        <f t="shared" si="47"/>
        <v>28187.999999999996</v>
      </c>
      <c r="I81" s="15">
        <f t="shared" si="47"/>
        <v>42282</v>
      </c>
      <c r="J81" s="16">
        <f t="shared" si="47"/>
        <v>56375.999999999993</v>
      </c>
      <c r="K81" s="22"/>
    </row>
    <row r="82" spans="1:11">
      <c r="A82" s="6"/>
      <c r="B82" s="29" t="s">
        <v>26</v>
      </c>
      <c r="C82" s="28">
        <v>12</v>
      </c>
      <c r="D82" s="15">
        <f t="shared" ref="D82:J82" si="48">D$16*$C58*$C$74</f>
        <v>4176</v>
      </c>
      <c r="E82" s="15">
        <f t="shared" si="48"/>
        <v>8352</v>
      </c>
      <c r="F82" s="15">
        <f t="shared" si="48"/>
        <v>12527.999999999998</v>
      </c>
      <c r="G82" s="15">
        <f t="shared" si="48"/>
        <v>16704</v>
      </c>
      <c r="H82" s="15">
        <f t="shared" si="48"/>
        <v>25055.999999999996</v>
      </c>
      <c r="I82" s="15">
        <f t="shared" si="48"/>
        <v>37584</v>
      </c>
      <c r="J82" s="16">
        <f t="shared" si="48"/>
        <v>50111.999999999993</v>
      </c>
      <c r="K82" s="22"/>
    </row>
    <row r="83" spans="1:11" ht="30">
      <c r="A83" s="6"/>
      <c r="B83" s="29" t="s">
        <v>28</v>
      </c>
      <c r="C83" s="28">
        <f>4*3.5+4</f>
        <v>18</v>
      </c>
      <c r="D83" s="15">
        <f t="shared" ref="D83:J83" si="49">D$16*$C59*$C$74</f>
        <v>6263.9999999999991</v>
      </c>
      <c r="E83" s="15">
        <f t="shared" si="49"/>
        <v>12527.999999999998</v>
      </c>
      <c r="F83" s="15">
        <f t="shared" si="49"/>
        <v>18792</v>
      </c>
      <c r="G83" s="15">
        <f t="shared" si="49"/>
        <v>25055.999999999996</v>
      </c>
      <c r="H83" s="15">
        <f t="shared" si="49"/>
        <v>37584</v>
      </c>
      <c r="I83" s="15">
        <f t="shared" si="49"/>
        <v>56375.999999999993</v>
      </c>
      <c r="J83" s="16">
        <f t="shared" si="49"/>
        <v>75168</v>
      </c>
      <c r="K83" s="22"/>
    </row>
    <row r="84" spans="1:11" ht="30">
      <c r="A84" s="6"/>
      <c r="B84" s="29" t="s">
        <v>30</v>
      </c>
      <c r="C84" s="28">
        <v>17</v>
      </c>
      <c r="D84" s="15">
        <f t="shared" ref="D84:J84" si="50">D$16*$C60*$C$74</f>
        <v>5915.9999999999991</v>
      </c>
      <c r="E84" s="15">
        <f t="shared" si="50"/>
        <v>11831.999999999998</v>
      </c>
      <c r="F84" s="15">
        <f t="shared" si="50"/>
        <v>17748</v>
      </c>
      <c r="G84" s="15">
        <f t="shared" si="50"/>
        <v>23663.999999999996</v>
      </c>
      <c r="H84" s="15">
        <f t="shared" si="50"/>
        <v>35496</v>
      </c>
      <c r="I84" s="15">
        <f t="shared" si="50"/>
        <v>53243.999999999993</v>
      </c>
      <c r="J84" s="16">
        <f t="shared" si="50"/>
        <v>70992</v>
      </c>
      <c r="K84" s="22"/>
    </row>
    <row r="85" spans="1:11" ht="75.75" thickBot="1">
      <c r="A85" s="7"/>
      <c r="B85" s="77" t="s">
        <v>29</v>
      </c>
      <c r="C85" s="30">
        <v>27</v>
      </c>
      <c r="D85" s="17">
        <f t="shared" ref="D85:J85" si="51">D$16*$C61*$C$74</f>
        <v>9396</v>
      </c>
      <c r="E85" s="17">
        <f t="shared" si="51"/>
        <v>18792</v>
      </c>
      <c r="F85" s="17">
        <f t="shared" si="51"/>
        <v>28187.999999999996</v>
      </c>
      <c r="G85" s="17">
        <f t="shared" si="51"/>
        <v>37584</v>
      </c>
      <c r="H85" s="17">
        <f t="shared" si="51"/>
        <v>56375.999999999993</v>
      </c>
      <c r="I85" s="17">
        <f t="shared" si="51"/>
        <v>84564</v>
      </c>
      <c r="J85" s="18">
        <f t="shared" si="51"/>
        <v>112751.99999999999</v>
      </c>
      <c r="K85" s="22"/>
    </row>
    <row r="86" spans="1:11">
      <c r="A86" s="5" t="s">
        <v>39</v>
      </c>
      <c r="B86" s="25" t="s">
        <v>35</v>
      </c>
      <c r="C86" s="26">
        <f>H10</f>
        <v>56.4</v>
      </c>
      <c r="D86" s="31" t="s">
        <v>14</v>
      </c>
      <c r="E86" s="31"/>
      <c r="F86" s="31"/>
      <c r="G86" s="31"/>
      <c r="H86" s="31"/>
      <c r="I86" s="31"/>
      <c r="J86" s="32"/>
      <c r="K86" s="22"/>
    </row>
    <row r="87" spans="1:11">
      <c r="A87" s="6"/>
      <c r="B87" s="76"/>
      <c r="C87" s="27"/>
      <c r="D87" s="33" t="s">
        <v>15</v>
      </c>
      <c r="E87" s="33" t="s">
        <v>16</v>
      </c>
      <c r="F87" s="33" t="s">
        <v>17</v>
      </c>
      <c r="G87" s="33" t="s">
        <v>18</v>
      </c>
      <c r="H87" s="33" t="s">
        <v>19</v>
      </c>
      <c r="I87" s="33" t="s">
        <v>20</v>
      </c>
      <c r="J87" s="34" t="s">
        <v>21</v>
      </c>
      <c r="K87" s="22"/>
    </row>
    <row r="88" spans="1:11" ht="30">
      <c r="A88" s="6"/>
      <c r="B88" s="29"/>
      <c r="C88" s="29" t="s">
        <v>36</v>
      </c>
      <c r="D88" s="33">
        <v>5</v>
      </c>
      <c r="E88" s="33">
        <v>10</v>
      </c>
      <c r="F88" s="33">
        <v>15</v>
      </c>
      <c r="G88" s="33">
        <v>20</v>
      </c>
      <c r="H88" s="33">
        <v>30</v>
      </c>
      <c r="I88" s="33">
        <v>45</v>
      </c>
      <c r="J88" s="34">
        <v>60</v>
      </c>
      <c r="K88" s="22"/>
    </row>
    <row r="89" spans="1:11">
      <c r="A89" s="6"/>
      <c r="B89" s="29" t="s">
        <v>22</v>
      </c>
      <c r="C89" s="28">
        <v>3</v>
      </c>
      <c r="D89" s="15">
        <f>D$16*$C65*$C$86</f>
        <v>846</v>
      </c>
      <c r="E89" s="15">
        <f t="shared" ref="E89:J89" si="52">E$16*$C65*$C$86</f>
        <v>1692</v>
      </c>
      <c r="F89" s="15">
        <f t="shared" si="52"/>
        <v>2538</v>
      </c>
      <c r="G89" s="15">
        <f t="shared" si="52"/>
        <v>3384</v>
      </c>
      <c r="H89" s="15">
        <f t="shared" si="52"/>
        <v>5076</v>
      </c>
      <c r="I89" s="15">
        <f t="shared" si="52"/>
        <v>7614</v>
      </c>
      <c r="J89" s="16">
        <f t="shared" si="52"/>
        <v>10152</v>
      </c>
      <c r="K89" s="22"/>
    </row>
    <row r="90" spans="1:11">
      <c r="A90" s="6"/>
      <c r="B90" s="29" t="s">
        <v>23</v>
      </c>
      <c r="C90" s="28">
        <v>7</v>
      </c>
      <c r="D90" s="15">
        <f t="shared" ref="D90:J90" si="53">D$16*$C66*$C$86</f>
        <v>1974</v>
      </c>
      <c r="E90" s="15">
        <f t="shared" si="53"/>
        <v>3948</v>
      </c>
      <c r="F90" s="15">
        <f t="shared" si="53"/>
        <v>5922</v>
      </c>
      <c r="G90" s="15">
        <f t="shared" si="53"/>
        <v>7896</v>
      </c>
      <c r="H90" s="15">
        <f t="shared" si="53"/>
        <v>11844</v>
      </c>
      <c r="I90" s="15">
        <f t="shared" si="53"/>
        <v>17766</v>
      </c>
      <c r="J90" s="16">
        <f t="shared" si="53"/>
        <v>23688</v>
      </c>
      <c r="K90" s="22"/>
    </row>
    <row r="91" spans="1:11">
      <c r="A91" s="6"/>
      <c r="B91" s="29" t="s">
        <v>24</v>
      </c>
      <c r="C91" s="28">
        <f>2*3.5+2*1.5</f>
        <v>10</v>
      </c>
      <c r="D91" s="15">
        <f t="shared" ref="D91:J91" si="54">D$16*$C67*$C$86</f>
        <v>2820</v>
      </c>
      <c r="E91" s="15">
        <f t="shared" si="54"/>
        <v>5640</v>
      </c>
      <c r="F91" s="15">
        <f t="shared" si="54"/>
        <v>8460</v>
      </c>
      <c r="G91" s="15">
        <f t="shared" si="54"/>
        <v>11280</v>
      </c>
      <c r="H91" s="15">
        <f t="shared" si="54"/>
        <v>16920</v>
      </c>
      <c r="I91" s="15">
        <f t="shared" si="54"/>
        <v>25380</v>
      </c>
      <c r="J91" s="16">
        <f t="shared" si="54"/>
        <v>33840</v>
      </c>
      <c r="K91" s="22"/>
    </row>
    <row r="92" spans="1:11">
      <c r="A92" s="6"/>
      <c r="B92" s="29" t="s">
        <v>25</v>
      </c>
      <c r="C92" s="28">
        <f>3*3.5</f>
        <v>10.5</v>
      </c>
      <c r="D92" s="15">
        <f t="shared" ref="D92:J92" si="55">D$16*$C68*$C$86</f>
        <v>2961</v>
      </c>
      <c r="E92" s="15">
        <f t="shared" si="55"/>
        <v>5922</v>
      </c>
      <c r="F92" s="15">
        <f t="shared" si="55"/>
        <v>8883</v>
      </c>
      <c r="G92" s="15">
        <f t="shared" si="55"/>
        <v>11844</v>
      </c>
      <c r="H92" s="15">
        <f t="shared" si="55"/>
        <v>17766</v>
      </c>
      <c r="I92" s="15">
        <f t="shared" si="55"/>
        <v>26649</v>
      </c>
      <c r="J92" s="16">
        <f t="shared" si="55"/>
        <v>35532</v>
      </c>
      <c r="K92" s="22"/>
    </row>
    <row r="93" spans="1:11" ht="30">
      <c r="A93" s="6"/>
      <c r="B93" s="29" t="s">
        <v>27</v>
      </c>
      <c r="C93" s="28">
        <f>3*3.5+2*1.5</f>
        <v>13.5</v>
      </c>
      <c r="D93" s="15">
        <f t="shared" ref="D93:J93" si="56">D$16*$C69*$C$86</f>
        <v>3807</v>
      </c>
      <c r="E93" s="15">
        <f t="shared" si="56"/>
        <v>7614</v>
      </c>
      <c r="F93" s="15">
        <f t="shared" si="56"/>
        <v>11421</v>
      </c>
      <c r="G93" s="15">
        <f t="shared" si="56"/>
        <v>15228</v>
      </c>
      <c r="H93" s="15">
        <f t="shared" si="56"/>
        <v>22842</v>
      </c>
      <c r="I93" s="15">
        <f t="shared" si="56"/>
        <v>34263</v>
      </c>
      <c r="J93" s="16">
        <f t="shared" si="56"/>
        <v>45684</v>
      </c>
      <c r="K93" s="22"/>
    </row>
    <row r="94" spans="1:11">
      <c r="A94" s="6"/>
      <c r="B94" s="29" t="s">
        <v>26</v>
      </c>
      <c r="C94" s="28">
        <v>12</v>
      </c>
      <c r="D94" s="15">
        <f t="shared" ref="D94:J94" si="57">D$16*$C70*$C$86</f>
        <v>3384</v>
      </c>
      <c r="E94" s="15">
        <f t="shared" si="57"/>
        <v>6768</v>
      </c>
      <c r="F94" s="15">
        <f t="shared" si="57"/>
        <v>10152</v>
      </c>
      <c r="G94" s="15">
        <f t="shared" si="57"/>
        <v>13536</v>
      </c>
      <c r="H94" s="15">
        <f t="shared" si="57"/>
        <v>20304</v>
      </c>
      <c r="I94" s="15">
        <f t="shared" si="57"/>
        <v>30456</v>
      </c>
      <c r="J94" s="16">
        <f t="shared" si="57"/>
        <v>40608</v>
      </c>
      <c r="K94" s="22"/>
    </row>
    <row r="95" spans="1:11" ht="30">
      <c r="A95" s="6"/>
      <c r="B95" s="29" t="s">
        <v>28</v>
      </c>
      <c r="C95" s="28">
        <f>4*3.5+4</f>
        <v>18</v>
      </c>
      <c r="D95" s="15">
        <f t="shared" ref="D95:J95" si="58">D$16*$C71*$C$86</f>
        <v>5076</v>
      </c>
      <c r="E95" s="15">
        <f t="shared" si="58"/>
        <v>10152</v>
      </c>
      <c r="F95" s="15">
        <f t="shared" si="58"/>
        <v>15228</v>
      </c>
      <c r="G95" s="15">
        <f t="shared" si="58"/>
        <v>20304</v>
      </c>
      <c r="H95" s="15">
        <f t="shared" si="58"/>
        <v>30456</v>
      </c>
      <c r="I95" s="15">
        <f t="shared" si="58"/>
        <v>45684</v>
      </c>
      <c r="J95" s="16">
        <f t="shared" si="58"/>
        <v>60912</v>
      </c>
      <c r="K95" s="22"/>
    </row>
    <row r="96" spans="1:11" ht="30">
      <c r="A96" s="6"/>
      <c r="B96" s="29" t="s">
        <v>30</v>
      </c>
      <c r="C96" s="28">
        <v>17</v>
      </c>
      <c r="D96" s="15">
        <f t="shared" ref="D96:J96" si="59">D$16*$C72*$C$86</f>
        <v>4794</v>
      </c>
      <c r="E96" s="15">
        <f t="shared" si="59"/>
        <v>9588</v>
      </c>
      <c r="F96" s="15">
        <f t="shared" si="59"/>
        <v>14382</v>
      </c>
      <c r="G96" s="15">
        <f t="shared" si="59"/>
        <v>19176</v>
      </c>
      <c r="H96" s="15">
        <f t="shared" si="59"/>
        <v>28764</v>
      </c>
      <c r="I96" s="15">
        <f t="shared" si="59"/>
        <v>43146</v>
      </c>
      <c r="J96" s="16">
        <f t="shared" si="59"/>
        <v>57528</v>
      </c>
      <c r="K96" s="22"/>
    </row>
    <row r="97" spans="1:11" ht="75.75" thickBot="1">
      <c r="A97" s="7"/>
      <c r="B97" s="77" t="s">
        <v>29</v>
      </c>
      <c r="C97" s="30">
        <v>27</v>
      </c>
      <c r="D97" s="17">
        <f t="shared" ref="D97:J97" si="60">D$16*$C73*$C$86</f>
        <v>7614</v>
      </c>
      <c r="E97" s="17">
        <f t="shared" si="60"/>
        <v>15228</v>
      </c>
      <c r="F97" s="17">
        <f t="shared" si="60"/>
        <v>22842</v>
      </c>
      <c r="G97" s="17">
        <f t="shared" si="60"/>
        <v>30456</v>
      </c>
      <c r="H97" s="17">
        <f t="shared" si="60"/>
        <v>45684</v>
      </c>
      <c r="I97" s="17">
        <f t="shared" si="60"/>
        <v>68526</v>
      </c>
      <c r="J97" s="18">
        <f t="shared" si="60"/>
        <v>91368</v>
      </c>
      <c r="K97" s="22"/>
    </row>
    <row r="98" spans="1:11" s="11" customFormat="1">
      <c r="A98" s="84"/>
      <c r="B98" s="79"/>
      <c r="C98" s="47"/>
      <c r="D98" s="85"/>
      <c r="E98" s="85"/>
      <c r="F98" s="85"/>
      <c r="G98" s="85"/>
      <c r="H98" s="85"/>
      <c r="I98" s="85"/>
      <c r="J98" s="85"/>
      <c r="K98" s="22"/>
    </row>
    <row r="99" spans="1:11" s="11" customFormat="1">
      <c r="A99" s="84"/>
      <c r="B99" s="79"/>
      <c r="C99" s="47"/>
      <c r="D99" s="85"/>
      <c r="E99" s="85"/>
      <c r="F99" s="85"/>
      <c r="G99" s="85"/>
      <c r="H99" s="85"/>
      <c r="I99" s="85"/>
      <c r="J99" s="85"/>
      <c r="K99" s="22"/>
    </row>
    <row r="100" spans="1:11" s="11" customFormat="1">
      <c r="A100" s="84"/>
      <c r="B100" s="79"/>
      <c r="C100" s="47"/>
      <c r="D100" s="85"/>
      <c r="E100" s="85"/>
      <c r="F100" s="85"/>
      <c r="G100" s="85"/>
      <c r="H100" s="85"/>
      <c r="I100" s="85"/>
      <c r="J100" s="85"/>
      <c r="K100" s="22"/>
    </row>
    <row r="101" spans="1:11" s="11" customFormat="1">
      <c r="A101" s="84"/>
      <c r="B101" s="79"/>
      <c r="C101" s="47"/>
      <c r="D101" s="85"/>
      <c r="E101" s="85"/>
      <c r="F101" s="85"/>
      <c r="G101" s="85"/>
      <c r="H101" s="85"/>
      <c r="I101" s="85"/>
      <c r="J101" s="85"/>
      <c r="K101" s="22"/>
    </row>
    <row r="102" spans="1:11" s="11" customFormat="1">
      <c r="A102" s="84"/>
      <c r="B102" s="79"/>
      <c r="C102" s="47"/>
      <c r="D102" s="85"/>
      <c r="E102" s="85"/>
      <c r="F102" s="85"/>
      <c r="G102" s="85"/>
      <c r="H102" s="85"/>
      <c r="I102" s="85"/>
      <c r="J102" s="85"/>
      <c r="K102" s="22"/>
    </row>
    <row r="103" spans="1:11" s="11" customFormat="1">
      <c r="A103" s="84"/>
      <c r="B103" s="79"/>
      <c r="C103" s="47"/>
      <c r="D103" s="85"/>
      <c r="E103" s="85"/>
      <c r="F103" s="85"/>
      <c r="G103" s="85"/>
      <c r="H103" s="85"/>
      <c r="I103" s="85"/>
      <c r="J103" s="85"/>
      <c r="K103" s="22"/>
    </row>
    <row r="104" spans="1:11" s="11" customFormat="1">
      <c r="A104" s="84"/>
      <c r="B104" s="79"/>
      <c r="C104" s="47"/>
      <c r="D104" s="85"/>
      <c r="E104" s="85"/>
      <c r="F104" s="85"/>
      <c r="G104" s="85"/>
      <c r="H104" s="85"/>
      <c r="I104" s="85"/>
      <c r="J104" s="85"/>
      <c r="K104" s="22"/>
    </row>
    <row r="105" spans="1:11" s="11" customFormat="1">
      <c r="A105" s="84"/>
      <c r="B105" s="79"/>
      <c r="C105" s="47"/>
      <c r="D105" s="85"/>
      <c r="E105" s="85"/>
      <c r="F105" s="85"/>
      <c r="G105" s="85"/>
      <c r="H105" s="85"/>
      <c r="I105" s="85"/>
      <c r="J105" s="85"/>
      <c r="K105" s="22"/>
    </row>
    <row r="106" spans="1:11" s="11" customFormat="1">
      <c r="A106" s="84"/>
      <c r="B106" s="79"/>
      <c r="C106" s="47"/>
      <c r="D106" s="85"/>
      <c r="E106" s="85"/>
      <c r="F106" s="85"/>
      <c r="G106" s="85"/>
      <c r="H106" s="85"/>
      <c r="I106" s="85"/>
      <c r="J106" s="85"/>
      <c r="K106" s="22"/>
    </row>
    <row r="107" spans="1:11" s="11" customFormat="1">
      <c r="A107" s="84"/>
      <c r="B107" s="79"/>
      <c r="C107" s="47"/>
      <c r="D107" s="85"/>
      <c r="E107" s="85"/>
      <c r="F107" s="85"/>
      <c r="G107" s="85"/>
      <c r="H107" s="85"/>
      <c r="I107" s="85"/>
      <c r="J107" s="85"/>
      <c r="K107" s="22"/>
    </row>
    <row r="108" spans="1:11" s="11" customFormat="1">
      <c r="A108" s="84"/>
      <c r="B108" s="79"/>
      <c r="C108" s="47"/>
      <c r="D108" s="85"/>
      <c r="E108" s="85"/>
      <c r="F108" s="85"/>
      <c r="G108" s="85"/>
      <c r="H108" s="85"/>
      <c r="I108" s="85"/>
      <c r="J108" s="85"/>
      <c r="K108" s="22"/>
    </row>
    <row r="109" spans="1:11" s="11" customFormat="1">
      <c r="A109" s="84"/>
      <c r="B109" s="79"/>
      <c r="C109" s="47"/>
      <c r="D109" s="85"/>
      <c r="E109" s="85"/>
      <c r="F109" s="85"/>
      <c r="G109" s="85"/>
      <c r="H109" s="85"/>
      <c r="I109" s="85"/>
      <c r="J109" s="85"/>
      <c r="K109" s="22"/>
    </row>
    <row r="110" spans="1:11" s="11" customFormat="1">
      <c r="A110" s="84"/>
      <c r="B110" s="79"/>
      <c r="C110" s="47"/>
      <c r="D110" s="85"/>
      <c r="E110" s="85"/>
      <c r="F110" s="85"/>
      <c r="G110" s="85"/>
      <c r="H110" s="85"/>
      <c r="I110" s="85"/>
      <c r="J110" s="85"/>
      <c r="K110" s="86"/>
    </row>
    <row r="111" spans="1:11" s="11" customFormat="1">
      <c r="A111" s="84"/>
      <c r="B111" s="79"/>
      <c r="C111" s="47"/>
      <c r="D111" s="85"/>
      <c r="E111" s="85"/>
      <c r="F111" s="85"/>
      <c r="G111" s="85"/>
      <c r="H111" s="85"/>
      <c r="I111" s="85"/>
      <c r="J111" s="85"/>
      <c r="K111" s="86"/>
    </row>
    <row r="112" spans="1:11" s="11" customFormat="1">
      <c r="A112" s="84"/>
      <c r="B112" s="79"/>
      <c r="C112" s="47"/>
      <c r="D112" s="85"/>
      <c r="E112" s="85"/>
      <c r="F112" s="85"/>
      <c r="G112" s="85"/>
      <c r="H112" s="85"/>
      <c r="I112" s="85"/>
      <c r="J112" s="85"/>
      <c r="K112" s="86"/>
    </row>
    <row r="113" spans="1:11" s="11" customFormat="1">
      <c r="A113" s="84"/>
      <c r="B113" s="79"/>
      <c r="C113" s="47"/>
      <c r="D113" s="85"/>
      <c r="E113" s="85"/>
      <c r="F113" s="85"/>
      <c r="G113" s="85"/>
      <c r="H113" s="85"/>
      <c r="I113" s="85"/>
      <c r="J113" s="85"/>
      <c r="K113" s="86"/>
    </row>
    <row r="115" spans="1:11">
      <c r="A115" s="50" t="s">
        <v>63</v>
      </c>
      <c r="B115" s="78"/>
      <c r="C115" s="23"/>
      <c r="D115" s="23"/>
      <c r="E115" s="23"/>
      <c r="F115" s="23"/>
      <c r="G115" s="23"/>
      <c r="H115" s="23"/>
      <c r="I115" s="23"/>
      <c r="J115" s="23"/>
    </row>
    <row r="116" spans="1:11">
      <c r="A116" s="23" t="s">
        <v>64</v>
      </c>
      <c r="B116" s="79" t="s">
        <v>66</v>
      </c>
      <c r="C116" s="62">
        <v>50</v>
      </c>
      <c r="D116" s="23" t="s">
        <v>67</v>
      </c>
      <c r="E116" s="23"/>
      <c r="F116" s="23"/>
      <c r="G116" s="23"/>
      <c r="H116" s="23"/>
      <c r="I116" s="23"/>
      <c r="J116" s="23"/>
    </row>
    <row r="117" spans="1:11" s="11" customFormat="1">
      <c r="A117" s="23" t="s">
        <v>62</v>
      </c>
      <c r="B117" s="78"/>
      <c r="C117" s="23"/>
      <c r="D117" s="23"/>
      <c r="E117" s="23"/>
      <c r="F117" s="23"/>
      <c r="G117" s="23"/>
      <c r="H117" s="23"/>
      <c r="I117" s="23"/>
      <c r="J117" s="23"/>
    </row>
    <row r="118" spans="1:11" s="11" customFormat="1">
      <c r="A118" s="23"/>
      <c r="B118" s="78" t="s">
        <v>70</v>
      </c>
      <c r="C118" s="51"/>
      <c r="D118" s="23" t="s">
        <v>71</v>
      </c>
      <c r="E118" s="23"/>
      <c r="F118" s="52" t="s">
        <v>74</v>
      </c>
      <c r="G118" s="43" t="s">
        <v>19</v>
      </c>
      <c r="H118" s="23"/>
      <c r="I118" s="23"/>
      <c r="J118" s="23"/>
    </row>
    <row r="119" spans="1:11" s="11" customFormat="1">
      <c r="A119" s="23" t="s">
        <v>65</v>
      </c>
      <c r="B119" s="80" t="s">
        <v>69</v>
      </c>
      <c r="C119" s="51"/>
      <c r="D119" s="23" t="s">
        <v>68</v>
      </c>
      <c r="E119" s="23"/>
      <c r="F119" s="43" t="s">
        <v>74</v>
      </c>
      <c r="G119" s="43" t="s">
        <v>75</v>
      </c>
      <c r="H119" s="23"/>
      <c r="I119" s="23"/>
      <c r="J119" s="23"/>
    </row>
    <row r="120" spans="1:11" s="11" customFormat="1">
      <c r="A120" s="53" t="s">
        <v>72</v>
      </c>
      <c r="B120" s="81"/>
      <c r="C120" s="53" t="s">
        <v>73</v>
      </c>
      <c r="D120" s="54">
        <f>C116*C118*C119</f>
        <v>0</v>
      </c>
      <c r="E120" s="23"/>
      <c r="F120" s="52" t="s">
        <v>76</v>
      </c>
      <c r="G120" s="52">
        <f>C116*30*7</f>
        <v>10500</v>
      </c>
      <c r="H120" s="52" t="s">
        <v>77</v>
      </c>
      <c r="I120" s="23"/>
      <c r="J120" s="23"/>
    </row>
    <row r="121" spans="1:11" s="11" customFormat="1">
      <c r="A121" s="23"/>
      <c r="B121" s="78"/>
      <c r="C121" s="23"/>
      <c r="D121" s="23"/>
      <c r="E121" s="23"/>
      <c r="F121" s="23"/>
      <c r="G121" s="23"/>
      <c r="H121" s="23"/>
      <c r="I121" s="23"/>
      <c r="J121" s="23"/>
    </row>
    <row r="122" spans="1:11">
      <c r="A122" s="46" t="s">
        <v>61</v>
      </c>
    </row>
    <row r="124" spans="1:11">
      <c r="A124" s="11" t="s">
        <v>78</v>
      </c>
    </row>
    <row r="125" spans="1:11">
      <c r="A125" s="11" t="s">
        <v>79</v>
      </c>
      <c r="C125">
        <v>1992</v>
      </c>
    </row>
    <row r="126" spans="1:11">
      <c r="A126" s="63" t="s">
        <v>80</v>
      </c>
    </row>
    <row r="128" spans="1:11">
      <c r="A128" s="11" t="s">
        <v>81</v>
      </c>
    </row>
    <row r="129" spans="1:1">
      <c r="A129" s="63" t="s">
        <v>82</v>
      </c>
    </row>
    <row r="157" spans="2:8">
      <c r="B157" s="82" t="s">
        <v>84</v>
      </c>
      <c r="C157" s="56" t="s">
        <v>83</v>
      </c>
      <c r="D157" s="56"/>
      <c r="E157" s="1" t="s">
        <v>87</v>
      </c>
      <c r="F157" s="1"/>
      <c r="G157" s="11" t="s">
        <v>90</v>
      </c>
    </row>
    <row r="158" spans="2:8" s="11" customFormat="1">
      <c r="B158" s="82"/>
      <c r="C158" s="11" t="s">
        <v>85</v>
      </c>
      <c r="D158" s="11" t="s">
        <v>86</v>
      </c>
      <c r="E158" s="11" t="s">
        <v>88</v>
      </c>
      <c r="F158" s="11" t="s">
        <v>91</v>
      </c>
      <c r="G158" s="11" t="s">
        <v>49</v>
      </c>
      <c r="H158" s="11" t="s">
        <v>50</v>
      </c>
    </row>
    <row r="159" spans="2:8">
      <c r="B159" s="75" t="s">
        <v>0</v>
      </c>
      <c r="C159">
        <v>0.3</v>
      </c>
      <c r="D159" s="55">
        <f>1/C159</f>
        <v>3.3333333333333335</v>
      </c>
      <c r="E159">
        <v>23</v>
      </c>
      <c r="F159" s="55">
        <f>E159/60</f>
        <v>0.38333333333333336</v>
      </c>
      <c r="G159" s="55">
        <f>F159/C159</f>
        <v>1.2777777777777779</v>
      </c>
      <c r="H159" s="55">
        <f>G159*3.6</f>
        <v>4.6000000000000005</v>
      </c>
    </row>
    <row r="160" spans="2:8">
      <c r="B160" s="75" t="s">
        <v>1</v>
      </c>
      <c r="C160">
        <v>0.35</v>
      </c>
      <c r="D160" s="55">
        <f t="shared" ref="D160:D164" si="61">1/C160</f>
        <v>2.8571428571428572</v>
      </c>
      <c r="E160">
        <f>(23+33)/2</f>
        <v>28</v>
      </c>
      <c r="F160" s="55">
        <f t="shared" ref="F160:F163" si="62">E160/60</f>
        <v>0.46666666666666667</v>
      </c>
      <c r="G160" s="55">
        <f t="shared" ref="G160:G163" si="63">F160/C160</f>
        <v>1.3333333333333335</v>
      </c>
      <c r="H160" s="55">
        <f t="shared" ref="H160:H163" si="64">G160*3.6</f>
        <v>4.8000000000000007</v>
      </c>
    </row>
    <row r="161" spans="2:8">
      <c r="B161" s="83" t="s">
        <v>2</v>
      </c>
      <c r="C161" s="48">
        <v>0.55000000000000004</v>
      </c>
      <c r="D161" s="57">
        <f t="shared" si="61"/>
        <v>1.8181818181818181</v>
      </c>
      <c r="E161" s="48">
        <f>(33+49)/2</f>
        <v>41</v>
      </c>
      <c r="F161" s="57">
        <f t="shared" si="62"/>
        <v>0.68333333333333335</v>
      </c>
      <c r="G161" s="57">
        <f t="shared" si="63"/>
        <v>1.2424242424242424</v>
      </c>
      <c r="H161" s="57">
        <f t="shared" si="64"/>
        <v>4.4727272727272727</v>
      </c>
    </row>
    <row r="162" spans="2:8">
      <c r="B162" s="83" t="s">
        <v>3</v>
      </c>
      <c r="C162" s="48">
        <v>0.9</v>
      </c>
      <c r="D162" s="57">
        <f t="shared" si="61"/>
        <v>1.1111111111111112</v>
      </c>
      <c r="E162" s="48">
        <f>(49+66)/2</f>
        <v>57.5</v>
      </c>
      <c r="F162" s="57">
        <f t="shared" si="62"/>
        <v>0.95833333333333337</v>
      </c>
      <c r="G162" s="57">
        <f t="shared" si="63"/>
        <v>1.0648148148148149</v>
      </c>
      <c r="H162" s="57">
        <f t="shared" si="64"/>
        <v>3.8333333333333335</v>
      </c>
    </row>
    <row r="163" spans="2:8">
      <c r="B163" s="75" t="s">
        <v>4</v>
      </c>
      <c r="C163">
        <v>1.55</v>
      </c>
      <c r="D163" s="55">
        <f t="shared" si="61"/>
        <v>0.64516129032258063</v>
      </c>
      <c r="E163">
        <f>(66+82)/2</f>
        <v>74</v>
      </c>
      <c r="F163" s="55">
        <f t="shared" si="62"/>
        <v>1.2333333333333334</v>
      </c>
      <c r="G163" s="55">
        <f t="shared" si="63"/>
        <v>0.79569892473118287</v>
      </c>
      <c r="H163" s="55">
        <f t="shared" si="64"/>
        <v>2.8645161290322583</v>
      </c>
    </row>
    <row r="164" spans="2:8">
      <c r="B164" s="75" t="s">
        <v>5</v>
      </c>
      <c r="C164">
        <v>2</v>
      </c>
      <c r="D164" s="55">
        <f t="shared" si="61"/>
        <v>0.5</v>
      </c>
      <c r="E164" s="11" t="s">
        <v>89</v>
      </c>
    </row>
  </sheetData>
  <mergeCells count="46">
    <mergeCell ref="B157:B158"/>
    <mergeCell ref="C157:D157"/>
    <mergeCell ref="E157:F157"/>
    <mergeCell ref="A1:C2"/>
    <mergeCell ref="K98:K109"/>
    <mergeCell ref="I1:J1"/>
    <mergeCell ref="D1:F1"/>
    <mergeCell ref="G1:H1"/>
    <mergeCell ref="A86:A97"/>
    <mergeCell ref="B86:B87"/>
    <mergeCell ref="C86:C87"/>
    <mergeCell ref="D86:J86"/>
    <mergeCell ref="K38:K49"/>
    <mergeCell ref="K50:K61"/>
    <mergeCell ref="K62:K73"/>
    <mergeCell ref="K74:K85"/>
    <mergeCell ref="K86:K97"/>
    <mergeCell ref="B62:B63"/>
    <mergeCell ref="C62:C63"/>
    <mergeCell ref="A13:J13"/>
    <mergeCell ref="A74:A85"/>
    <mergeCell ref="B74:B75"/>
    <mergeCell ref="C74:C75"/>
    <mergeCell ref="D74:J74"/>
    <mergeCell ref="D62:J62"/>
    <mergeCell ref="B14:B15"/>
    <mergeCell ref="C14:C15"/>
    <mergeCell ref="B26:B27"/>
    <mergeCell ref="C26:C27"/>
    <mergeCell ref="B38:B39"/>
    <mergeCell ref="C38:C39"/>
    <mergeCell ref="B50:B51"/>
    <mergeCell ref="C50:C51"/>
    <mergeCell ref="A38:A49"/>
    <mergeCell ref="A50:A61"/>
    <mergeCell ref="A62:A73"/>
    <mergeCell ref="D38:J38"/>
    <mergeCell ref="D50:J50"/>
    <mergeCell ref="D14:J14"/>
    <mergeCell ref="L14:R14"/>
    <mergeCell ref="T14:Z14"/>
    <mergeCell ref="A14:A25"/>
    <mergeCell ref="A26:A37"/>
    <mergeCell ref="D26:J26"/>
    <mergeCell ref="K14:K25"/>
    <mergeCell ref="K26:K37"/>
  </mergeCells>
  <hyperlinks>
    <hyperlink ref="A126" r:id="rId1"/>
    <hyperlink ref="A129" r:id="rId2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Placide</dc:creator>
  <cp:lastModifiedBy>Placide</cp:lastModifiedBy>
  <dcterms:created xsi:type="dcterms:W3CDTF">2022-10-02T15:22:49Z</dcterms:created>
  <dcterms:modified xsi:type="dcterms:W3CDTF">2022-10-02T23:31:39Z</dcterms:modified>
</cp:coreProperties>
</file>