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715" windowHeight="11070" activeTab="1"/>
  </bookViews>
  <sheets>
    <sheet name="Feuil1" sheetId="1" r:id="rId1"/>
    <sheet name="Feuil2" sheetId="2" r:id="rId2"/>
    <sheet name="Feuil3" sheetId="3" r:id="rId3"/>
  </sheets>
  <definedNames>
    <definedName name="_xlnm.Print_Area" localSheetId="1">Feuil2!$B$1:$L$46</definedName>
  </definedNames>
  <calcPr calcId="125725"/>
</workbook>
</file>

<file path=xl/calcChain.xml><?xml version="1.0" encoding="utf-8"?>
<calcChain xmlns="http://schemas.openxmlformats.org/spreadsheetml/2006/main">
  <c r="I14" i="2"/>
  <c r="I21"/>
  <c r="I19"/>
  <c r="I65"/>
  <c r="E72"/>
  <c r="F72" s="1"/>
  <c r="G72" s="1"/>
  <c r="E78"/>
  <c r="F78" s="1"/>
  <c r="G78" s="1"/>
  <c r="E64"/>
  <c r="E67"/>
  <c r="F67" s="1"/>
  <c r="G67" s="1"/>
  <c r="E54"/>
  <c r="F54" s="1"/>
  <c r="G54" s="1"/>
  <c r="E53"/>
  <c r="E81"/>
  <c r="E75"/>
  <c r="E60"/>
  <c r="E89"/>
  <c r="E58"/>
  <c r="E86"/>
  <c r="F86" s="1"/>
  <c r="G86" s="1"/>
  <c r="E66"/>
  <c r="F66" s="1"/>
  <c r="G66" s="1"/>
  <c r="E63"/>
  <c r="E76"/>
  <c r="F76" s="1"/>
  <c r="G76" s="1"/>
  <c r="E48"/>
  <c r="F48" s="1"/>
  <c r="G48" s="1"/>
  <c r="E56"/>
  <c r="E70"/>
  <c r="E90"/>
  <c r="F90" s="1"/>
  <c r="G90" s="1"/>
  <c r="E83"/>
  <c r="F83" s="1"/>
  <c r="G83" s="1"/>
  <c r="E49"/>
  <c r="E61"/>
  <c r="F69" s="1"/>
  <c r="G69" s="1"/>
  <c r="E74"/>
  <c r="F74" s="1"/>
  <c r="G74" s="1"/>
  <c r="E84"/>
  <c r="F84" s="1"/>
  <c r="G84" s="1"/>
  <c r="E59"/>
  <c r="F59" s="1"/>
  <c r="G59" s="1"/>
  <c r="E65"/>
  <c r="F65" s="1"/>
  <c r="G65" s="1"/>
  <c r="E87"/>
  <c r="F64" s="1"/>
  <c r="G64" s="1"/>
  <c r="E73"/>
  <c r="F73" s="1"/>
  <c r="G73" s="1"/>
  <c r="E51"/>
  <c r="E57"/>
  <c r="E77"/>
  <c r="F77" s="1"/>
  <c r="G77" s="1"/>
  <c r="E68"/>
  <c r="F68" s="1"/>
  <c r="G68" s="1"/>
  <c r="E88"/>
  <c r="E71"/>
  <c r="E79"/>
  <c r="E69"/>
  <c r="E85"/>
  <c r="F85" s="1"/>
  <c r="G85" s="1"/>
  <c r="E50"/>
  <c r="F50" s="1"/>
  <c r="G50" s="1"/>
  <c r="E52"/>
  <c r="F52" s="1"/>
  <c r="G52" s="1"/>
  <c r="E55"/>
  <c r="F55" s="1"/>
  <c r="G55" s="1"/>
  <c r="E62"/>
  <c r="F62" s="1"/>
  <c r="G62" s="1"/>
  <c r="E82"/>
  <c r="E80"/>
  <c r="F80" s="1"/>
  <c r="G80" s="1"/>
  <c r="E4"/>
  <c r="F4" s="1"/>
  <c r="G4" s="1"/>
  <c r="E5"/>
  <c r="F5" s="1"/>
  <c r="G5" s="1"/>
  <c r="E6"/>
  <c r="F6" s="1"/>
  <c r="G6" s="1"/>
  <c r="E7"/>
  <c r="F7" s="1"/>
  <c r="G7" s="1"/>
  <c r="E8"/>
  <c r="E9"/>
  <c r="F9" s="1"/>
  <c r="E10"/>
  <c r="F10" s="1"/>
  <c r="E11"/>
  <c r="F11" s="1"/>
  <c r="E12"/>
  <c r="F12" s="1"/>
  <c r="E13"/>
  <c r="F13" s="1"/>
  <c r="G13" s="1"/>
  <c r="E14"/>
  <c r="F14" s="1"/>
  <c r="G14" s="1"/>
  <c r="E15"/>
  <c r="E16"/>
  <c r="F16" s="1"/>
  <c r="E17"/>
  <c r="F17" s="1"/>
  <c r="E18"/>
  <c r="F18" s="1"/>
  <c r="E19"/>
  <c r="F19" s="1"/>
  <c r="E20"/>
  <c r="F20" s="1"/>
  <c r="E21"/>
  <c r="E22"/>
  <c r="F22" s="1"/>
  <c r="G22" s="1"/>
  <c r="E23"/>
  <c r="F23" s="1"/>
  <c r="E24"/>
  <c r="E25"/>
  <c r="F25" s="1"/>
  <c r="G25" s="1"/>
  <c r="E26"/>
  <c r="F26" s="1"/>
  <c r="G26" s="1"/>
  <c r="E27"/>
  <c r="E28"/>
  <c r="F28" s="1"/>
  <c r="E29"/>
  <c r="F29" s="1"/>
  <c r="E30"/>
  <c r="F30" s="1"/>
  <c r="E31"/>
  <c r="F31" s="1"/>
  <c r="E32"/>
  <c r="E33"/>
  <c r="E34"/>
  <c r="F34" s="1"/>
  <c r="E35"/>
  <c r="F35" s="1"/>
  <c r="E36"/>
  <c r="F36" s="1"/>
  <c r="G36" s="1"/>
  <c r="E37"/>
  <c r="F37" s="1"/>
  <c r="G37" s="1"/>
  <c r="E38"/>
  <c r="F38" s="1"/>
  <c r="G38" s="1"/>
  <c r="E39"/>
  <c r="E40"/>
  <c r="F40" s="1"/>
  <c r="E41"/>
  <c r="F41" s="1"/>
  <c r="E42"/>
  <c r="F42" s="1"/>
  <c r="E43"/>
  <c r="F43" s="1"/>
  <c r="E44"/>
  <c r="F44" s="1"/>
  <c r="E45"/>
  <c r="E3"/>
  <c r="F24"/>
  <c r="G24" s="1"/>
  <c r="F8"/>
  <c r="F32"/>
  <c r="F53"/>
  <c r="G53" s="1"/>
  <c r="E19" i="1"/>
  <c r="D19"/>
  <c r="B7"/>
  <c r="D14"/>
  <c r="D13"/>
  <c r="D12"/>
  <c r="D6"/>
  <c r="B6"/>
  <c r="D2"/>
  <c r="B2"/>
  <c r="F57" i="2" l="1"/>
  <c r="G57" s="1"/>
  <c r="F56"/>
  <c r="G56" s="1"/>
  <c r="F81"/>
  <c r="G81" s="1"/>
  <c r="F58"/>
  <c r="G58" s="1"/>
  <c r="F70"/>
  <c r="G70" s="1"/>
  <c r="F82"/>
  <c r="G82" s="1"/>
  <c r="F63"/>
  <c r="G63" s="1"/>
  <c r="F75"/>
  <c r="G75" s="1"/>
  <c r="F60"/>
  <c r="G60" s="1"/>
  <c r="F79"/>
  <c r="G79" s="1"/>
  <c r="F61"/>
  <c r="G61" s="1"/>
  <c r="F49"/>
  <c r="G49" s="1"/>
  <c r="F88"/>
  <c r="G88" s="1"/>
  <c r="J49"/>
  <c r="J52" s="1"/>
  <c r="J60" s="1"/>
  <c r="F87"/>
  <c r="G87" s="1"/>
  <c r="F89"/>
  <c r="G89" s="1"/>
  <c r="F71"/>
  <c r="G71" s="1"/>
  <c r="F51"/>
  <c r="G51" s="1"/>
  <c r="F3"/>
  <c r="G3" s="1"/>
  <c r="G34"/>
  <c r="F45"/>
  <c r="G45" s="1"/>
  <c r="F33"/>
  <c r="G33" s="1"/>
  <c r="F21"/>
  <c r="G21" s="1"/>
  <c r="G9"/>
  <c r="G10"/>
  <c r="G40"/>
  <c r="G28"/>
  <c r="G16"/>
  <c r="F39"/>
  <c r="G39" s="1"/>
  <c r="F27"/>
  <c r="G27" s="1"/>
  <c r="F15"/>
  <c r="G35"/>
  <c r="G23"/>
  <c r="G8"/>
  <c r="G11"/>
  <c r="G41"/>
  <c r="G29"/>
  <c r="G17"/>
  <c r="G12"/>
  <c r="G42"/>
  <c r="G30"/>
  <c r="G18"/>
  <c r="G43"/>
  <c r="G31"/>
  <c r="G19"/>
  <c r="G44"/>
  <c r="G32"/>
  <c r="G20"/>
  <c r="J5"/>
  <c r="J4"/>
  <c r="J3"/>
  <c r="J55" l="1"/>
  <c r="J57" s="1"/>
  <c r="J61" s="1"/>
  <c r="J62" s="1"/>
  <c r="J7"/>
  <c r="G15"/>
  <c r="J8" s="1"/>
  <c r="J11" s="1"/>
</calcChain>
</file>

<file path=xl/sharedStrings.xml><?xml version="1.0" encoding="utf-8"?>
<sst xmlns="http://schemas.openxmlformats.org/spreadsheetml/2006/main" count="65" uniqueCount="53">
  <si>
    <t>une ligne</t>
  </si>
  <si>
    <t>vitesse</t>
  </si>
  <si>
    <t>km/h</t>
  </si>
  <si>
    <t>m/s</t>
  </si>
  <si>
    <t>distance entre rang</t>
  </si>
  <si>
    <t>flux/minutes</t>
  </si>
  <si>
    <t>personnes</t>
  </si>
  <si>
    <t>m</t>
  </si>
  <si>
    <t>flux /mètre</t>
  </si>
  <si>
    <t>heure de fin cortège</t>
  </si>
  <si>
    <t>heures de début du cortège</t>
  </si>
  <si>
    <t>Nombre de manifestants</t>
  </si>
  <si>
    <t>densité</t>
  </si>
  <si>
    <t>largeur de voie</t>
  </si>
  <si>
    <t>surface du cortège</t>
  </si>
  <si>
    <t>flux/m</t>
  </si>
  <si>
    <t>largeur</t>
  </si>
  <si>
    <t>durée</t>
  </si>
  <si>
    <t>Maximum</t>
  </si>
  <si>
    <t>Minimum</t>
  </si>
  <si>
    <t>Moyenne</t>
  </si>
  <si>
    <t>valeurs du point</t>
  </si>
  <si>
    <t>Nombre de points</t>
  </si>
  <si>
    <t>valeurs de service du point</t>
  </si>
  <si>
    <t>€/points</t>
  </si>
  <si>
    <t>Pension brutes par an</t>
  </si>
  <si>
    <t>taux de remplacement</t>
  </si>
  <si>
    <t>=</t>
  </si>
  <si>
    <t>Pension de retraites du régime général</t>
  </si>
  <si>
    <t>€/mois</t>
  </si>
  <si>
    <t>Complémentaire ARCO</t>
  </si>
  <si>
    <t>nombre de points</t>
  </si>
  <si>
    <t>Total</t>
  </si>
  <si>
    <t>Pension totale</t>
  </si>
  <si>
    <t>Sécu</t>
  </si>
  <si>
    <t>Complémentaire</t>
  </si>
  <si>
    <t>Pension</t>
  </si>
  <si>
    <t>Années</t>
  </si>
  <si>
    <t>Tirage au sort</t>
  </si>
  <si>
    <t>Total Cotisé</t>
  </si>
  <si>
    <t>€</t>
  </si>
  <si>
    <t>points</t>
  </si>
  <si>
    <t>25 meilleurs années servant au calcul de la retraite</t>
  </si>
  <si>
    <t>mauvaises années écartées</t>
  </si>
  <si>
    <t>salaire mensuel</t>
  </si>
  <si>
    <t>Taux ARCO = 7,87%</t>
  </si>
  <si>
    <t>Nombre de points :
valeurs achat 16,7226</t>
  </si>
  <si>
    <r>
      <t xml:space="preserve">Nombre de points
</t>
    </r>
    <r>
      <rPr>
        <b/>
        <i/>
        <sz val="8"/>
        <color theme="1"/>
        <rFont val="Calibri"/>
        <family val="2"/>
        <scheme val="minor"/>
      </rPr>
      <t>Valeurs d'acaht 10€</t>
    </r>
  </si>
  <si>
    <r>
      <t xml:space="preserve">Cotisation Delevoye </t>
    </r>
    <r>
      <rPr>
        <b/>
        <i/>
        <sz val="8"/>
        <color theme="1"/>
        <rFont val="Calibri"/>
        <family val="2"/>
        <scheme val="minor"/>
      </rPr>
      <t xml:space="preserve">25,31% </t>
    </r>
    <r>
      <rPr>
        <b/>
        <sz val="11"/>
        <color theme="1"/>
        <rFont val="Calibri"/>
        <family val="2"/>
        <scheme val="minor"/>
      </rPr>
      <t>(annuelle)</t>
    </r>
  </si>
  <si>
    <t>Rémunération mensuelle €</t>
  </si>
  <si>
    <t>Macron UE CFDT baisse votre retraite chaque mois de</t>
  </si>
  <si>
    <t>soit une baisse de</t>
  </si>
  <si>
    <t>Moyenne des 25 meilleures années</t>
  </si>
</sst>
</file>

<file path=xl/styles.xml><?xml version="1.0" encoding="utf-8"?>
<styleSheet xmlns="http://schemas.openxmlformats.org/spreadsheetml/2006/main">
  <numFmts count="1">
    <numFmt numFmtId="165" formatCode="[h]:mm:ss;@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20" fontId="0" fillId="0" borderId="0" xfId="0" applyNumberFormat="1"/>
    <xf numFmtId="165" fontId="0" fillId="0" borderId="0" xfId="0" applyNumberFormat="1"/>
    <xf numFmtId="2" fontId="0" fillId="0" borderId="0" xfId="0" applyNumberFormat="1"/>
    <xf numFmtId="16" fontId="0" fillId="0" borderId="0" xfId="0" applyNumberFormat="1"/>
    <xf numFmtId="9" fontId="0" fillId="0" borderId="0" xfId="0" applyNumberForma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3" xfId="0" applyFont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10" xfId="0" applyFont="1" applyBorder="1" applyAlignment="1">
      <alignment horizontal="center"/>
    </xf>
    <xf numFmtId="0" fontId="0" fillId="0" borderId="0" xfId="0" applyBorder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0" fillId="0" borderId="10" xfId="0" applyBorder="1"/>
    <xf numFmtId="0" fontId="0" fillId="0" borderId="14" xfId="0" applyBorder="1"/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7" xfId="0" applyBorder="1"/>
    <xf numFmtId="0" fontId="1" fillId="0" borderId="10" xfId="0" applyFont="1" applyBorder="1" applyAlignment="1">
      <alignment horizontal="right"/>
    </xf>
    <xf numFmtId="0" fontId="0" fillId="0" borderId="10" xfId="0" applyBorder="1" applyAlignment="1">
      <alignment wrapText="1"/>
    </xf>
    <xf numFmtId="0" fontId="0" fillId="0" borderId="15" xfId="0" applyBorder="1" applyAlignment="1">
      <alignment wrapText="1"/>
    </xf>
    <xf numFmtId="0" fontId="0" fillId="5" borderId="10" xfId="0" applyFill="1" applyBorder="1" applyAlignment="1">
      <alignment wrapText="1"/>
    </xf>
    <xf numFmtId="0" fontId="0" fillId="5" borderId="0" xfId="0" applyFill="1" applyBorder="1"/>
    <xf numFmtId="0" fontId="1" fillId="0" borderId="10" xfId="0" applyFont="1" applyBorder="1" applyAlignment="1">
      <alignment wrapText="1"/>
    </xf>
    <xf numFmtId="0" fontId="2" fillId="0" borderId="0" xfId="0" applyFont="1" applyBorder="1"/>
    <xf numFmtId="1" fontId="0" fillId="4" borderId="0" xfId="0" applyNumberFormat="1" applyFill="1" applyBorder="1"/>
    <xf numFmtId="1" fontId="1" fillId="4" borderId="0" xfId="0" applyNumberFormat="1" applyFont="1" applyFill="1" applyBorder="1"/>
    <xf numFmtId="1" fontId="0" fillId="0" borderId="0" xfId="0" applyNumberFormat="1" applyBorder="1"/>
    <xf numFmtId="1" fontId="0" fillId="0" borderId="16" xfId="0" applyNumberFormat="1" applyBorder="1"/>
    <xf numFmtId="0" fontId="1" fillId="2" borderId="1" xfId="0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9" fontId="2" fillId="3" borderId="8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9" fontId="0" fillId="0" borderId="1" xfId="0" applyNumberFormat="1" applyBorder="1"/>
    <xf numFmtId="0" fontId="0" fillId="0" borderId="5" xfId="0" applyBorder="1"/>
    <xf numFmtId="0" fontId="0" fillId="0" borderId="7" xfId="0" applyBorder="1"/>
    <xf numFmtId="9" fontId="0" fillId="0" borderId="8" xfId="0" applyNumberFormat="1" applyBorder="1"/>
    <xf numFmtId="0" fontId="1" fillId="0" borderId="2" xfId="0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2" xfId="0" applyFont="1" applyBorder="1"/>
    <xf numFmtId="0" fontId="0" fillId="0" borderId="13" xfId="0" applyBorder="1"/>
    <xf numFmtId="1" fontId="2" fillId="0" borderId="0" xfId="0" applyNumberFormat="1" applyFont="1" applyBorder="1"/>
    <xf numFmtId="1" fontId="1" fillId="0" borderId="0" xfId="0" applyNumberFormat="1" applyFont="1" applyBorder="1"/>
    <xf numFmtId="0" fontId="1" fillId="0" borderId="14" xfId="0" applyFont="1" applyBorder="1"/>
    <xf numFmtId="0" fontId="1" fillId="0" borderId="0" xfId="0" applyFont="1" applyBorder="1"/>
    <xf numFmtId="0" fontId="2" fillId="0" borderId="14" xfId="0" applyFont="1" applyBorder="1"/>
    <xf numFmtId="1" fontId="0" fillId="4" borderId="16" xfId="0" applyNumberFormat="1" applyFill="1" applyBorder="1"/>
    <xf numFmtId="0" fontId="0" fillId="0" borderId="11" xfId="0" applyBorder="1" applyAlignment="1">
      <alignment wrapText="1"/>
    </xf>
    <xf numFmtId="0" fontId="2" fillId="0" borderId="10" xfId="0" applyFont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4" fillId="6" borderId="11" xfId="0" applyFont="1" applyFill="1" applyBorder="1" applyAlignment="1">
      <alignment horizontal="left" vertical="top" wrapText="1"/>
    </xf>
    <xf numFmtId="0" fontId="4" fillId="6" borderId="12" xfId="0" applyFont="1" applyFill="1" applyBorder="1" applyAlignment="1">
      <alignment horizontal="left" vertical="top" wrapText="1"/>
    </xf>
    <xf numFmtId="0" fontId="4" fillId="6" borderId="13" xfId="0" applyFont="1" applyFill="1" applyBorder="1" applyAlignment="1">
      <alignment horizontal="left" vertical="top" wrapText="1"/>
    </xf>
    <xf numFmtId="0" fontId="4" fillId="6" borderId="10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14" xfId="0" applyFont="1" applyFill="1" applyBorder="1" applyAlignment="1">
      <alignment horizontal="left" vertical="top" wrapText="1"/>
    </xf>
    <xf numFmtId="1" fontId="5" fillId="6" borderId="10" xfId="0" applyNumberFormat="1" applyFont="1" applyFill="1" applyBorder="1"/>
    <xf numFmtId="0" fontId="4" fillId="6" borderId="0" xfId="0" applyFont="1" applyFill="1" applyBorder="1"/>
    <xf numFmtId="0" fontId="4" fillId="6" borderId="14" xfId="0" applyFont="1" applyFill="1" applyBorder="1"/>
    <xf numFmtId="0" fontId="4" fillId="6" borderId="10" xfId="0" applyFont="1" applyFill="1" applyBorder="1"/>
    <xf numFmtId="9" fontId="5" fillId="6" borderId="15" xfId="0" applyNumberFormat="1" applyFont="1" applyFill="1" applyBorder="1"/>
    <xf numFmtId="0" fontId="4" fillId="6" borderId="16" xfId="0" applyFont="1" applyFill="1" applyBorder="1"/>
    <xf numFmtId="0" fontId="4" fillId="6" borderId="17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 applyAlignment="1">
      <alignment horizontal="center" vertical="center" textRotation="90"/>
    </xf>
    <xf numFmtId="0" fontId="0" fillId="0" borderId="20" xfId="0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</cellXfs>
  <cellStyles count="1">
    <cellStyle name="Normal" xfId="0" builtinId="0"/>
  </cellStyles>
  <dxfs count="2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C20" sqref="C20"/>
    </sheetView>
  </sheetViews>
  <sheetFormatPr baseColWidth="10" defaultRowHeight="15"/>
  <sheetData>
    <row r="1" spans="1:5">
      <c r="A1" t="s">
        <v>0</v>
      </c>
      <c r="B1">
        <v>8</v>
      </c>
      <c r="C1" t="s">
        <v>6</v>
      </c>
    </row>
    <row r="2" spans="1:5">
      <c r="A2" t="s">
        <v>1</v>
      </c>
      <c r="B2">
        <f>2/1.25</f>
        <v>1.6</v>
      </c>
      <c r="C2" t="s">
        <v>2</v>
      </c>
      <c r="D2">
        <f>B2*1000/3600</f>
        <v>0.44444444444444442</v>
      </c>
      <c r="E2" t="s">
        <v>3</v>
      </c>
    </row>
    <row r="4" spans="1:5">
      <c r="A4" t="s">
        <v>4</v>
      </c>
      <c r="B4">
        <v>1</v>
      </c>
      <c r="C4" t="s">
        <v>7</v>
      </c>
    </row>
    <row r="5" spans="1:5">
      <c r="A5" t="s">
        <v>13</v>
      </c>
      <c r="B5">
        <v>7</v>
      </c>
      <c r="C5" t="s">
        <v>7</v>
      </c>
    </row>
    <row r="6" spans="1:5">
      <c r="A6" t="s">
        <v>5</v>
      </c>
      <c r="B6">
        <f>60*D2/B4*B1</f>
        <v>213.33333333333331</v>
      </c>
      <c r="C6" t="s">
        <v>8</v>
      </c>
      <c r="D6">
        <f>B6/7</f>
        <v>30.476190476190474</v>
      </c>
    </row>
    <row r="7" spans="1:5">
      <c r="A7" t="s">
        <v>12</v>
      </c>
      <c r="B7">
        <f>B1/(B5*B4)</f>
        <v>1.1428571428571428</v>
      </c>
    </row>
    <row r="10" spans="1:5">
      <c r="A10" t="s">
        <v>10</v>
      </c>
      <c r="D10" s="1">
        <v>0.60277777777777775</v>
      </c>
    </row>
    <row r="11" spans="1:5">
      <c r="A11" t="s">
        <v>9</v>
      </c>
      <c r="D11" s="1">
        <v>0.61458333333333337</v>
      </c>
    </row>
    <row r="12" spans="1:5">
      <c r="D12" s="2">
        <f>D11-D10</f>
        <v>1.1805555555555625E-2</v>
      </c>
    </row>
    <row r="13" spans="1:5">
      <c r="D13">
        <f>MINUTE(D12)</f>
        <v>17</v>
      </c>
    </row>
    <row r="14" spans="1:5">
      <c r="A14" t="s">
        <v>11</v>
      </c>
      <c r="D14" s="3">
        <f>D13*B6</f>
        <v>3626.6666666666665</v>
      </c>
    </row>
    <row r="16" spans="1:5">
      <c r="A16" t="s">
        <v>14</v>
      </c>
    </row>
    <row r="18" spans="1:5">
      <c r="B18" t="s">
        <v>15</v>
      </c>
      <c r="C18" t="s">
        <v>16</v>
      </c>
      <c r="D18" t="s">
        <v>17</v>
      </c>
    </row>
    <row r="19" spans="1:5">
      <c r="A19" s="4">
        <v>43804</v>
      </c>
      <c r="B19">
        <v>30.5</v>
      </c>
      <c r="C19">
        <v>23</v>
      </c>
      <c r="D19">
        <f>60*4</f>
        <v>240</v>
      </c>
      <c r="E19">
        <f>B19*C19*D19</f>
        <v>168360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0"/>
  <sheetViews>
    <sheetView tabSelected="1" topLeftCell="B1" zoomScale="85" zoomScaleNormal="85" workbookViewId="0">
      <selection activeCell="O11" sqref="O11"/>
    </sheetView>
  </sheetViews>
  <sheetFormatPr baseColWidth="10" defaultRowHeight="15"/>
  <cols>
    <col min="5" max="5" width="15.28515625" customWidth="1"/>
  </cols>
  <sheetData>
    <row r="1" spans="3:11" ht="15.75" thickBot="1"/>
    <row r="2" spans="3:11" ht="57" thickBot="1">
      <c r="C2" s="51" t="s">
        <v>37</v>
      </c>
      <c r="D2" s="52" t="s">
        <v>38</v>
      </c>
      <c r="E2" s="53" t="s">
        <v>49</v>
      </c>
      <c r="F2" s="53" t="s">
        <v>48</v>
      </c>
      <c r="G2" s="54" t="s">
        <v>47</v>
      </c>
    </row>
    <row r="3" spans="3:11">
      <c r="C3" s="48">
        <v>1</v>
      </c>
      <c r="D3" s="47">
        <v>-0.31</v>
      </c>
      <c r="E3" s="7">
        <f>2000*(1+D3)</f>
        <v>1380</v>
      </c>
      <c r="F3" s="7">
        <f>0.2531*E3*12</f>
        <v>4191.3359999999993</v>
      </c>
      <c r="G3" s="11">
        <f>INT(F3/10)</f>
        <v>419</v>
      </c>
      <c r="I3" s="63" t="s">
        <v>18</v>
      </c>
      <c r="J3" s="55">
        <f>MAX(E3:E45)</f>
        <v>3000</v>
      </c>
      <c r="K3" s="56" t="s">
        <v>29</v>
      </c>
    </row>
    <row r="4" spans="3:11">
      <c r="C4" s="48">
        <v>2</v>
      </c>
      <c r="D4" s="47">
        <v>-0.36</v>
      </c>
      <c r="E4" s="7">
        <f t="shared" ref="E4:E45" si="0">2000*(1+D4)</f>
        <v>1280</v>
      </c>
      <c r="F4" s="7">
        <f t="shared" ref="F4:F45" si="1">0.2531*E4*12</f>
        <v>3887.6159999999995</v>
      </c>
      <c r="G4" s="11">
        <f t="shared" ref="G4:G45" si="2">INT(F4/10)</f>
        <v>388</v>
      </c>
      <c r="I4" s="27" t="s">
        <v>19</v>
      </c>
      <c r="J4" s="32">
        <f>MIN(E3:E45)</f>
        <v>1000</v>
      </c>
      <c r="K4" s="22" t="s">
        <v>29</v>
      </c>
    </row>
    <row r="5" spans="3:11">
      <c r="C5" s="48">
        <v>3</v>
      </c>
      <c r="D5" s="47">
        <v>0.13</v>
      </c>
      <c r="E5" s="7">
        <f t="shared" si="0"/>
        <v>2260</v>
      </c>
      <c r="F5" s="7">
        <f t="shared" si="1"/>
        <v>6864.0720000000001</v>
      </c>
      <c r="G5" s="11">
        <f t="shared" si="2"/>
        <v>686</v>
      </c>
      <c r="I5" s="27" t="s">
        <v>20</v>
      </c>
      <c r="J5" s="57">
        <f>AVERAGE(E3:E45)</f>
        <v>1942.7906976744187</v>
      </c>
      <c r="K5" s="22" t="s">
        <v>29</v>
      </c>
    </row>
    <row r="6" spans="3:11">
      <c r="C6" s="48">
        <v>4</v>
      </c>
      <c r="D6" s="47">
        <v>0.34</v>
      </c>
      <c r="E6" s="7">
        <f t="shared" si="0"/>
        <v>2680</v>
      </c>
      <c r="F6" s="7">
        <f t="shared" si="1"/>
        <v>8139.6959999999999</v>
      </c>
      <c r="G6" s="11">
        <f t="shared" si="2"/>
        <v>813</v>
      </c>
      <c r="I6" s="27"/>
      <c r="J6" s="17"/>
      <c r="K6" s="22"/>
    </row>
    <row r="7" spans="3:11">
      <c r="C7" s="48">
        <v>5</v>
      </c>
      <c r="D7" s="47">
        <v>0.4</v>
      </c>
      <c r="E7" s="7">
        <f t="shared" si="0"/>
        <v>2800</v>
      </c>
      <c r="F7" s="7">
        <f t="shared" si="1"/>
        <v>8504.16</v>
      </c>
      <c r="G7" s="11">
        <f t="shared" si="2"/>
        <v>850</v>
      </c>
      <c r="I7" s="31" t="s">
        <v>39</v>
      </c>
      <c r="J7" s="58">
        <f>SUM(F3:F45)</f>
        <v>253727.68800000005</v>
      </c>
      <c r="K7" s="59" t="s">
        <v>40</v>
      </c>
    </row>
    <row r="8" spans="3:11" ht="30">
      <c r="C8" s="48">
        <v>6</v>
      </c>
      <c r="D8" s="47">
        <v>0.47</v>
      </c>
      <c r="E8" s="7">
        <f t="shared" si="0"/>
        <v>2940</v>
      </c>
      <c r="F8" s="7">
        <f t="shared" si="1"/>
        <v>8929.3679999999986</v>
      </c>
      <c r="G8" s="11">
        <f t="shared" si="2"/>
        <v>892</v>
      </c>
      <c r="I8" s="31" t="s">
        <v>22</v>
      </c>
      <c r="J8" s="60">
        <f>SUM(G3:G45)</f>
        <v>25352</v>
      </c>
      <c r="K8" s="59" t="s">
        <v>41</v>
      </c>
    </row>
    <row r="9" spans="3:11">
      <c r="C9" s="48">
        <v>7</v>
      </c>
      <c r="D9" s="47">
        <v>-0.38</v>
      </c>
      <c r="E9" s="7">
        <f t="shared" si="0"/>
        <v>1240</v>
      </c>
      <c r="F9" s="7">
        <f t="shared" si="1"/>
        <v>3766.1279999999997</v>
      </c>
      <c r="G9" s="11">
        <f t="shared" si="2"/>
        <v>376</v>
      </c>
      <c r="I9" s="27"/>
      <c r="J9" s="17"/>
      <c r="K9" s="22"/>
    </row>
    <row r="10" spans="3:11" ht="45">
      <c r="C10" s="48">
        <v>8</v>
      </c>
      <c r="D10" s="47">
        <v>-7.0000000000000007E-2</v>
      </c>
      <c r="E10" s="7">
        <f t="shared" si="0"/>
        <v>1859.9999999999998</v>
      </c>
      <c r="F10" s="7">
        <f t="shared" si="1"/>
        <v>5649.1919999999991</v>
      </c>
      <c r="G10" s="11">
        <f t="shared" si="2"/>
        <v>564</v>
      </c>
      <c r="I10" s="64" t="s">
        <v>23</v>
      </c>
      <c r="J10" s="32">
        <v>0.55000000000000004</v>
      </c>
      <c r="K10" s="61" t="s">
        <v>24</v>
      </c>
    </row>
    <row r="11" spans="3:11" ht="45.75" thickBot="1">
      <c r="C11" s="48">
        <v>9</v>
      </c>
      <c r="D11" s="47">
        <v>-0.27</v>
      </c>
      <c r="E11" s="7">
        <f t="shared" si="0"/>
        <v>1460</v>
      </c>
      <c r="F11" s="7">
        <f t="shared" si="1"/>
        <v>4434.3119999999999</v>
      </c>
      <c r="G11" s="11">
        <f t="shared" si="2"/>
        <v>443</v>
      </c>
      <c r="I11" s="28" t="s">
        <v>25</v>
      </c>
      <c r="J11" s="62">
        <f>J10*J8/12</f>
        <v>1161.9666666666667</v>
      </c>
      <c r="K11" s="25" t="s">
        <v>29</v>
      </c>
    </row>
    <row r="12" spans="3:11">
      <c r="C12" s="48">
        <v>10</v>
      </c>
      <c r="D12" s="47">
        <v>-0.13</v>
      </c>
      <c r="E12" s="7">
        <f t="shared" si="0"/>
        <v>1740</v>
      </c>
      <c r="F12" s="7">
        <f t="shared" si="1"/>
        <v>5284.7280000000001</v>
      </c>
      <c r="G12" s="11">
        <f t="shared" si="2"/>
        <v>528</v>
      </c>
    </row>
    <row r="13" spans="3:11">
      <c r="C13" s="48">
        <v>11</v>
      </c>
      <c r="D13" s="47">
        <v>-0.46</v>
      </c>
      <c r="E13" s="7">
        <f t="shared" si="0"/>
        <v>1080</v>
      </c>
      <c r="F13" s="7">
        <f t="shared" si="1"/>
        <v>3280.1760000000004</v>
      </c>
      <c r="G13" s="11">
        <f t="shared" si="2"/>
        <v>328</v>
      </c>
      <c r="I13" s="6" t="s">
        <v>26</v>
      </c>
    </row>
    <row r="14" spans="3:11">
      <c r="C14" s="48">
        <v>12</v>
      </c>
      <c r="D14" s="47">
        <v>0.01</v>
      </c>
      <c r="E14" s="7">
        <f t="shared" si="0"/>
        <v>2020</v>
      </c>
      <c r="F14" s="7">
        <f t="shared" si="1"/>
        <v>6135.1440000000002</v>
      </c>
      <c r="G14" s="11">
        <f t="shared" si="2"/>
        <v>613</v>
      </c>
      <c r="I14" s="5">
        <f>J11/J49</f>
        <v>0.48970274218925597</v>
      </c>
    </row>
    <row r="15" spans="3:11" ht="15.75" thickBot="1">
      <c r="C15" s="48">
        <v>13</v>
      </c>
      <c r="D15" s="47">
        <v>-0.26</v>
      </c>
      <c r="E15" s="7">
        <f t="shared" si="0"/>
        <v>1480</v>
      </c>
      <c r="F15" s="7">
        <f t="shared" si="1"/>
        <v>4495.0559999999996</v>
      </c>
      <c r="G15" s="11">
        <f t="shared" si="2"/>
        <v>449</v>
      </c>
    </row>
    <row r="16" spans="3:11" ht="15" customHeight="1">
      <c r="C16" s="48">
        <v>14</v>
      </c>
      <c r="D16" s="47">
        <v>0.24</v>
      </c>
      <c r="E16" s="7">
        <f t="shared" si="0"/>
        <v>2480</v>
      </c>
      <c r="F16" s="7">
        <f t="shared" si="1"/>
        <v>7532.2559999999994</v>
      </c>
      <c r="G16" s="11">
        <f t="shared" si="2"/>
        <v>753</v>
      </c>
      <c r="I16" s="66" t="s">
        <v>50</v>
      </c>
      <c r="J16" s="67"/>
      <c r="K16" s="68"/>
    </row>
    <row r="17" spans="3:11">
      <c r="C17" s="48">
        <v>15</v>
      </c>
      <c r="D17" s="47">
        <v>0.45</v>
      </c>
      <c r="E17" s="7">
        <f t="shared" si="0"/>
        <v>2900</v>
      </c>
      <c r="F17" s="7">
        <f t="shared" si="1"/>
        <v>8807.880000000001</v>
      </c>
      <c r="G17" s="11">
        <f t="shared" si="2"/>
        <v>880</v>
      </c>
      <c r="I17" s="69"/>
      <c r="J17" s="70"/>
      <c r="K17" s="71"/>
    </row>
    <row r="18" spans="3:11">
      <c r="C18" s="48">
        <v>16</v>
      </c>
      <c r="D18" s="47">
        <v>-0.15</v>
      </c>
      <c r="E18" s="7">
        <f t="shared" si="0"/>
        <v>1700</v>
      </c>
      <c r="F18" s="7">
        <f t="shared" si="1"/>
        <v>5163.24</v>
      </c>
      <c r="G18" s="11">
        <f t="shared" si="2"/>
        <v>516</v>
      </c>
      <c r="I18" s="69"/>
      <c r="J18" s="70"/>
      <c r="K18" s="71"/>
    </row>
    <row r="19" spans="3:11">
      <c r="C19" s="48">
        <v>17</v>
      </c>
      <c r="D19" s="47">
        <v>-0.42</v>
      </c>
      <c r="E19" s="7">
        <f t="shared" si="0"/>
        <v>1160.0000000000002</v>
      </c>
      <c r="F19" s="7">
        <f t="shared" si="1"/>
        <v>3523.152000000001</v>
      </c>
      <c r="G19" s="11">
        <f t="shared" si="2"/>
        <v>352</v>
      </c>
      <c r="I19" s="72">
        <f>J11-J62</f>
        <v>-496.12273333333337</v>
      </c>
      <c r="J19" s="73" t="s">
        <v>40</v>
      </c>
      <c r="K19" s="74"/>
    </row>
    <row r="20" spans="3:11">
      <c r="C20" s="48">
        <v>18</v>
      </c>
      <c r="D20" s="47">
        <v>0.05</v>
      </c>
      <c r="E20" s="7">
        <f t="shared" si="0"/>
        <v>2100</v>
      </c>
      <c r="F20" s="7">
        <f t="shared" si="1"/>
        <v>6378.12</v>
      </c>
      <c r="G20" s="11">
        <f t="shared" si="2"/>
        <v>637</v>
      </c>
      <c r="I20" s="75" t="s">
        <v>51</v>
      </c>
      <c r="J20" s="73"/>
      <c r="K20" s="74"/>
    </row>
    <row r="21" spans="3:11" ht="15.75" thickBot="1">
      <c r="C21" s="48">
        <v>19</v>
      </c>
      <c r="D21" s="47">
        <v>0.18</v>
      </c>
      <c r="E21" s="7">
        <f t="shared" si="0"/>
        <v>2360</v>
      </c>
      <c r="F21" s="7">
        <f t="shared" si="1"/>
        <v>7167.7920000000004</v>
      </c>
      <c r="G21" s="11">
        <f t="shared" si="2"/>
        <v>716</v>
      </c>
      <c r="I21" s="76">
        <f>I19/J62</f>
        <v>-0.29921350038986638</v>
      </c>
      <c r="J21" s="77"/>
      <c r="K21" s="78"/>
    </row>
    <row r="22" spans="3:11">
      <c r="C22" s="48">
        <v>20</v>
      </c>
      <c r="D22" s="47">
        <v>-0.37</v>
      </c>
      <c r="E22" s="7">
        <f t="shared" si="0"/>
        <v>1260</v>
      </c>
      <c r="F22" s="7">
        <f t="shared" si="1"/>
        <v>3826.8720000000003</v>
      </c>
      <c r="G22" s="11">
        <f t="shared" si="2"/>
        <v>382</v>
      </c>
    </row>
    <row r="23" spans="3:11">
      <c r="C23" s="48">
        <v>21</v>
      </c>
      <c r="D23" s="47">
        <v>-0.18</v>
      </c>
      <c r="E23" s="7">
        <f t="shared" si="0"/>
        <v>1640.0000000000002</v>
      </c>
      <c r="F23" s="7">
        <f t="shared" si="1"/>
        <v>4981.0080000000007</v>
      </c>
      <c r="G23" s="11">
        <f t="shared" si="2"/>
        <v>498</v>
      </c>
    </row>
    <row r="24" spans="3:11">
      <c r="C24" s="48">
        <v>22</v>
      </c>
      <c r="D24" s="47">
        <v>0.15</v>
      </c>
      <c r="E24" s="7">
        <f t="shared" si="0"/>
        <v>2300</v>
      </c>
      <c r="F24" s="7">
        <f t="shared" si="1"/>
        <v>6985.5599999999995</v>
      </c>
      <c r="G24" s="11">
        <f t="shared" si="2"/>
        <v>698</v>
      </c>
    </row>
    <row r="25" spans="3:11">
      <c r="C25" s="48">
        <v>23</v>
      </c>
      <c r="D25" s="47">
        <v>0.49</v>
      </c>
      <c r="E25" s="7">
        <f t="shared" si="0"/>
        <v>2980</v>
      </c>
      <c r="F25" s="7">
        <f t="shared" si="1"/>
        <v>9050.8559999999998</v>
      </c>
      <c r="G25" s="11">
        <f t="shared" si="2"/>
        <v>905</v>
      </c>
    </row>
    <row r="26" spans="3:11">
      <c r="C26" s="48">
        <v>24</v>
      </c>
      <c r="D26" s="47">
        <v>-0.36</v>
      </c>
      <c r="E26" s="7">
        <f t="shared" si="0"/>
        <v>1280</v>
      </c>
      <c r="F26" s="7">
        <f t="shared" si="1"/>
        <v>3887.6159999999995</v>
      </c>
      <c r="G26" s="11">
        <f t="shared" si="2"/>
        <v>388</v>
      </c>
    </row>
    <row r="27" spans="3:11">
      <c r="C27" s="48">
        <v>25</v>
      </c>
      <c r="D27" s="47">
        <v>-0.5</v>
      </c>
      <c r="E27" s="7">
        <f t="shared" si="0"/>
        <v>1000</v>
      </c>
      <c r="F27" s="7">
        <f t="shared" si="1"/>
        <v>3037.2</v>
      </c>
      <c r="G27" s="11">
        <f t="shared" si="2"/>
        <v>303</v>
      </c>
    </row>
    <row r="28" spans="3:11">
      <c r="C28" s="48">
        <v>26</v>
      </c>
      <c r="D28" s="47">
        <v>-0.08</v>
      </c>
      <c r="E28" s="7">
        <f t="shared" si="0"/>
        <v>1840</v>
      </c>
      <c r="F28" s="7">
        <f t="shared" si="1"/>
        <v>5588.4480000000003</v>
      </c>
      <c r="G28" s="11">
        <f t="shared" si="2"/>
        <v>558</v>
      </c>
    </row>
    <row r="29" spans="3:11">
      <c r="C29" s="48">
        <v>27</v>
      </c>
      <c r="D29" s="47">
        <v>0.26</v>
      </c>
      <c r="E29" s="7">
        <f t="shared" si="0"/>
        <v>2520</v>
      </c>
      <c r="F29" s="7">
        <f t="shared" si="1"/>
        <v>7653.7440000000006</v>
      </c>
      <c r="G29" s="11">
        <f t="shared" si="2"/>
        <v>765</v>
      </c>
    </row>
    <row r="30" spans="3:11">
      <c r="C30" s="48">
        <v>28</v>
      </c>
      <c r="D30" s="47">
        <v>0.5</v>
      </c>
      <c r="E30" s="7">
        <f t="shared" si="0"/>
        <v>3000</v>
      </c>
      <c r="F30" s="7">
        <f t="shared" si="1"/>
        <v>9111.5999999999985</v>
      </c>
      <c r="G30" s="11">
        <f t="shared" si="2"/>
        <v>911</v>
      </c>
    </row>
    <row r="31" spans="3:11">
      <c r="C31" s="48">
        <v>29</v>
      </c>
      <c r="D31" s="47">
        <v>-0.24</v>
      </c>
      <c r="E31" s="7">
        <f t="shared" si="0"/>
        <v>1520</v>
      </c>
      <c r="F31" s="7">
        <f t="shared" si="1"/>
        <v>4616.5439999999999</v>
      </c>
      <c r="G31" s="11">
        <f t="shared" si="2"/>
        <v>461</v>
      </c>
    </row>
    <row r="32" spans="3:11">
      <c r="C32" s="48">
        <v>30</v>
      </c>
      <c r="D32" s="47">
        <v>0.1</v>
      </c>
      <c r="E32" s="7">
        <f t="shared" si="0"/>
        <v>2200</v>
      </c>
      <c r="F32" s="7">
        <f t="shared" si="1"/>
        <v>6681.8399999999992</v>
      </c>
      <c r="G32" s="11">
        <f t="shared" si="2"/>
        <v>668</v>
      </c>
    </row>
    <row r="33" spans="1:12">
      <c r="C33" s="48">
        <v>31</v>
      </c>
      <c r="D33" s="47">
        <v>0.05</v>
      </c>
      <c r="E33" s="7">
        <f t="shared" si="0"/>
        <v>2100</v>
      </c>
      <c r="F33" s="7">
        <f t="shared" si="1"/>
        <v>6378.12</v>
      </c>
      <c r="G33" s="11">
        <f t="shared" si="2"/>
        <v>637</v>
      </c>
    </row>
    <row r="34" spans="1:12">
      <c r="C34" s="48">
        <v>32</v>
      </c>
      <c r="D34" s="47">
        <v>-0.39</v>
      </c>
      <c r="E34" s="7">
        <f t="shared" si="0"/>
        <v>1220</v>
      </c>
      <c r="F34" s="7">
        <f t="shared" si="1"/>
        <v>3705.384</v>
      </c>
      <c r="G34" s="11">
        <f t="shared" si="2"/>
        <v>370</v>
      </c>
    </row>
    <row r="35" spans="1:12">
      <c r="C35" s="48">
        <v>33</v>
      </c>
      <c r="D35" s="47">
        <v>0.22</v>
      </c>
      <c r="E35" s="7">
        <f t="shared" si="0"/>
        <v>2440</v>
      </c>
      <c r="F35" s="7">
        <f t="shared" si="1"/>
        <v>7410.768</v>
      </c>
      <c r="G35" s="11">
        <f t="shared" si="2"/>
        <v>741</v>
      </c>
    </row>
    <row r="36" spans="1:12">
      <c r="C36" s="48">
        <v>34</v>
      </c>
      <c r="D36" s="47">
        <v>-0.49</v>
      </c>
      <c r="E36" s="7">
        <f t="shared" si="0"/>
        <v>1020</v>
      </c>
      <c r="F36" s="7">
        <f t="shared" si="1"/>
        <v>3097.9439999999995</v>
      </c>
      <c r="G36" s="11">
        <f t="shared" si="2"/>
        <v>309</v>
      </c>
    </row>
    <row r="37" spans="1:12">
      <c r="C37" s="48">
        <v>35</v>
      </c>
      <c r="D37" s="47">
        <v>0.17</v>
      </c>
      <c r="E37" s="7">
        <f t="shared" si="0"/>
        <v>2340</v>
      </c>
      <c r="F37" s="7">
        <f t="shared" si="1"/>
        <v>7107.0480000000007</v>
      </c>
      <c r="G37" s="11">
        <f t="shared" si="2"/>
        <v>710</v>
      </c>
    </row>
    <row r="38" spans="1:12">
      <c r="C38" s="48">
        <v>36</v>
      </c>
      <c r="D38" s="47">
        <v>-0.18</v>
      </c>
      <c r="E38" s="7">
        <f t="shared" si="0"/>
        <v>1640.0000000000002</v>
      </c>
      <c r="F38" s="7">
        <f t="shared" si="1"/>
        <v>4981.0080000000007</v>
      </c>
      <c r="G38" s="11">
        <f t="shared" si="2"/>
        <v>498</v>
      </c>
    </row>
    <row r="39" spans="1:12">
      <c r="C39" s="48">
        <v>37</v>
      </c>
      <c r="D39" s="47">
        <v>-0.31</v>
      </c>
      <c r="E39" s="7">
        <f t="shared" si="0"/>
        <v>1380</v>
      </c>
      <c r="F39" s="7">
        <f t="shared" si="1"/>
        <v>4191.3359999999993</v>
      </c>
      <c r="G39" s="11">
        <f t="shared" si="2"/>
        <v>419</v>
      </c>
    </row>
    <row r="40" spans="1:12">
      <c r="C40" s="48">
        <v>38</v>
      </c>
      <c r="D40" s="47">
        <v>0.39</v>
      </c>
      <c r="E40" s="7">
        <f t="shared" si="0"/>
        <v>2780.0000000000005</v>
      </c>
      <c r="F40" s="7">
        <f t="shared" si="1"/>
        <v>8443.4160000000011</v>
      </c>
      <c r="G40" s="11">
        <f t="shared" si="2"/>
        <v>844</v>
      </c>
    </row>
    <row r="41" spans="1:12">
      <c r="C41" s="48">
        <v>39</v>
      </c>
      <c r="D41" s="47">
        <v>0.35</v>
      </c>
      <c r="E41" s="7">
        <f t="shared" si="0"/>
        <v>2700</v>
      </c>
      <c r="F41" s="7">
        <f t="shared" si="1"/>
        <v>8200.44</v>
      </c>
      <c r="G41" s="11">
        <f t="shared" si="2"/>
        <v>820</v>
      </c>
    </row>
    <row r="42" spans="1:12">
      <c r="C42" s="48">
        <v>40</v>
      </c>
      <c r="D42" s="47">
        <v>0.05</v>
      </c>
      <c r="E42" s="7">
        <f t="shared" si="0"/>
        <v>2100</v>
      </c>
      <c r="F42" s="7">
        <f t="shared" si="1"/>
        <v>6378.12</v>
      </c>
      <c r="G42" s="11">
        <f t="shared" si="2"/>
        <v>637</v>
      </c>
    </row>
    <row r="43" spans="1:12">
      <c r="C43" s="48">
        <v>41</v>
      </c>
      <c r="D43" s="47">
        <v>0.08</v>
      </c>
      <c r="E43" s="7">
        <f t="shared" si="0"/>
        <v>2160</v>
      </c>
      <c r="F43" s="7">
        <f t="shared" si="1"/>
        <v>6560.3520000000008</v>
      </c>
      <c r="G43" s="11">
        <f t="shared" si="2"/>
        <v>656</v>
      </c>
    </row>
    <row r="44" spans="1:12">
      <c r="C44" s="48">
        <v>42</v>
      </c>
      <c r="D44" s="47">
        <v>-0.26</v>
      </c>
      <c r="E44" s="7">
        <f t="shared" si="0"/>
        <v>1480</v>
      </c>
      <c r="F44" s="7">
        <f t="shared" si="1"/>
        <v>4495.0559999999996</v>
      </c>
      <c r="G44" s="11">
        <f t="shared" si="2"/>
        <v>449</v>
      </c>
    </row>
    <row r="45" spans="1:12" ht="15.75" thickBot="1">
      <c r="C45" s="49">
        <v>43</v>
      </c>
      <c r="D45" s="50">
        <v>-0.14000000000000001</v>
      </c>
      <c r="E45" s="12">
        <f t="shared" si="0"/>
        <v>1720</v>
      </c>
      <c r="F45" s="12">
        <f t="shared" si="1"/>
        <v>5223.9840000000004</v>
      </c>
      <c r="G45" s="13">
        <f t="shared" si="2"/>
        <v>522</v>
      </c>
    </row>
    <row r="46" spans="1:12" ht="15.75" thickBot="1"/>
    <row r="47" spans="1:12" ht="75.75" thickBot="1">
      <c r="A47" s="82"/>
      <c r="B47" s="17"/>
      <c r="C47" s="8"/>
      <c r="D47" s="9"/>
      <c r="E47" s="10" t="s">
        <v>44</v>
      </c>
      <c r="F47" s="14" t="s">
        <v>45</v>
      </c>
      <c r="G47" s="15" t="s">
        <v>46</v>
      </c>
    </row>
    <row r="48" spans="1:12">
      <c r="A48" s="83" t="s">
        <v>42</v>
      </c>
      <c r="B48" s="85"/>
      <c r="C48" s="79">
        <v>1</v>
      </c>
      <c r="D48" s="38">
        <v>0.5</v>
      </c>
      <c r="E48" s="37">
        <f>2000*(1+D48)</f>
        <v>3000</v>
      </c>
      <c r="F48" s="39">
        <f>7.87/100*E48</f>
        <v>236.10000000000002</v>
      </c>
      <c r="G48" s="40">
        <f>INT(F48/16.7226)</f>
        <v>14</v>
      </c>
      <c r="H48" s="17"/>
      <c r="I48" s="18" t="s">
        <v>52</v>
      </c>
      <c r="J48" s="19"/>
      <c r="K48" s="20"/>
      <c r="L48" s="6"/>
    </row>
    <row r="49" spans="1:11">
      <c r="A49" s="83"/>
      <c r="B49" s="85"/>
      <c r="C49" s="79">
        <v>2</v>
      </c>
      <c r="D49" s="38">
        <v>0.49</v>
      </c>
      <c r="E49" s="37">
        <f>2000*(1+D49)</f>
        <v>2980</v>
      </c>
      <c r="F49" s="39">
        <f t="shared" ref="F49:F90" si="3">7.87/100*E49</f>
        <v>234.52600000000001</v>
      </c>
      <c r="G49" s="40">
        <f t="shared" ref="G49:G90" si="4">INT(F49/16.7226)</f>
        <v>14</v>
      </c>
      <c r="H49" s="17"/>
      <c r="I49" s="26" t="s">
        <v>27</v>
      </c>
      <c r="J49" s="32">
        <f>AVERAGE(E48:E72)</f>
        <v>2372.8000000000002</v>
      </c>
      <c r="K49" s="22" t="s">
        <v>29</v>
      </c>
    </row>
    <row r="50" spans="1:11">
      <c r="A50" s="83"/>
      <c r="B50" s="85"/>
      <c r="C50" s="79">
        <v>3</v>
      </c>
      <c r="D50" s="38">
        <v>0.47</v>
      </c>
      <c r="E50" s="37">
        <f>2000*(1+D50)</f>
        <v>2940</v>
      </c>
      <c r="F50" s="39">
        <f t="shared" si="3"/>
        <v>231.37800000000001</v>
      </c>
      <c r="G50" s="40">
        <f t="shared" si="4"/>
        <v>13</v>
      </c>
      <c r="H50" s="17"/>
      <c r="I50" s="21"/>
      <c r="J50" s="17"/>
      <c r="K50" s="22"/>
    </row>
    <row r="51" spans="1:11">
      <c r="A51" s="83"/>
      <c r="B51" s="85"/>
      <c r="C51" s="79">
        <v>4</v>
      </c>
      <c r="D51" s="38">
        <v>0.45</v>
      </c>
      <c r="E51" s="37">
        <f>2000*(1+D51)</f>
        <v>2900</v>
      </c>
      <c r="F51" s="39">
        <f t="shared" si="3"/>
        <v>228.23000000000002</v>
      </c>
      <c r="G51" s="40">
        <f t="shared" si="4"/>
        <v>13</v>
      </c>
      <c r="H51" s="17"/>
      <c r="I51" s="16" t="s">
        <v>28</v>
      </c>
      <c r="J51" s="23"/>
      <c r="K51" s="24"/>
    </row>
    <row r="52" spans="1:11">
      <c r="A52" s="83"/>
      <c r="B52" s="85"/>
      <c r="C52" s="79">
        <v>5</v>
      </c>
      <c r="D52" s="38">
        <v>0.4</v>
      </c>
      <c r="E52" s="37">
        <f>2000*(1+D52)</f>
        <v>2800</v>
      </c>
      <c r="F52" s="39">
        <f t="shared" si="3"/>
        <v>220.36</v>
      </c>
      <c r="G52" s="40">
        <f t="shared" si="4"/>
        <v>13</v>
      </c>
      <c r="H52" s="17"/>
      <c r="I52" s="26" t="s">
        <v>27</v>
      </c>
      <c r="J52" s="33">
        <f>J49*50%</f>
        <v>1186.4000000000001</v>
      </c>
      <c r="K52" s="22" t="s">
        <v>29</v>
      </c>
    </row>
    <row r="53" spans="1:11">
      <c r="A53" s="83"/>
      <c r="B53" s="85"/>
      <c r="C53" s="79">
        <v>6</v>
      </c>
      <c r="D53" s="38">
        <v>0.39</v>
      </c>
      <c r="E53" s="37">
        <f>2000*(1+D53)</f>
        <v>2780.0000000000005</v>
      </c>
      <c r="F53" s="39">
        <f t="shared" si="3"/>
        <v>218.78600000000006</v>
      </c>
      <c r="G53" s="40">
        <f t="shared" si="4"/>
        <v>13</v>
      </c>
      <c r="H53" s="17"/>
      <c r="I53" s="21"/>
      <c r="J53" s="17"/>
      <c r="K53" s="22"/>
    </row>
    <row r="54" spans="1:11">
      <c r="A54" s="83"/>
      <c r="B54" s="85"/>
      <c r="C54" s="79">
        <v>7</v>
      </c>
      <c r="D54" s="38">
        <v>0.35</v>
      </c>
      <c r="E54" s="37">
        <f>2000*(1+D54)</f>
        <v>2700</v>
      </c>
      <c r="F54" s="39">
        <f t="shared" si="3"/>
        <v>212.49</v>
      </c>
      <c r="G54" s="40">
        <f t="shared" si="4"/>
        <v>12</v>
      </c>
      <c r="H54" s="17"/>
      <c r="I54" s="16" t="s">
        <v>30</v>
      </c>
      <c r="J54" s="23"/>
      <c r="K54" s="24"/>
    </row>
    <row r="55" spans="1:11" ht="30">
      <c r="A55" s="83"/>
      <c r="B55" s="85"/>
      <c r="C55" s="79">
        <v>8</v>
      </c>
      <c r="D55" s="38">
        <v>0.34</v>
      </c>
      <c r="E55" s="37">
        <f>2000*(1+D55)</f>
        <v>2680</v>
      </c>
      <c r="F55" s="39">
        <f t="shared" si="3"/>
        <v>210.91600000000003</v>
      </c>
      <c r="G55" s="40">
        <f t="shared" si="4"/>
        <v>12</v>
      </c>
      <c r="H55" s="17"/>
      <c r="I55" s="27" t="s">
        <v>31</v>
      </c>
      <c r="J55" s="32">
        <f>SUM(G48:G90)</f>
        <v>371</v>
      </c>
      <c r="K55" s="22"/>
    </row>
    <row r="56" spans="1:11" ht="30">
      <c r="A56" s="83"/>
      <c r="B56" s="85"/>
      <c r="C56" s="79">
        <v>9</v>
      </c>
      <c r="D56" s="38">
        <v>0.26</v>
      </c>
      <c r="E56" s="37">
        <f>2000*(1+D56)</f>
        <v>2520</v>
      </c>
      <c r="F56" s="39">
        <f t="shared" si="3"/>
        <v>198.32400000000001</v>
      </c>
      <c r="G56" s="40">
        <f t="shared" si="4"/>
        <v>11</v>
      </c>
      <c r="H56" s="17"/>
      <c r="I56" s="29" t="s">
        <v>21</v>
      </c>
      <c r="J56" s="30">
        <v>1.2714000000000001</v>
      </c>
      <c r="K56" s="22"/>
    </row>
    <row r="57" spans="1:11">
      <c r="A57" s="83"/>
      <c r="B57" s="85"/>
      <c r="C57" s="79">
        <v>10</v>
      </c>
      <c r="D57" s="38">
        <v>0.24</v>
      </c>
      <c r="E57" s="37">
        <f>2000*(1+D57)</f>
        <v>2480</v>
      </c>
      <c r="F57" s="39">
        <f t="shared" si="3"/>
        <v>195.17600000000002</v>
      </c>
      <c r="G57" s="40">
        <f t="shared" si="4"/>
        <v>11</v>
      </c>
      <c r="H57" s="17"/>
      <c r="I57" s="31" t="s">
        <v>32</v>
      </c>
      <c r="J57" s="34">
        <f>J55*J56</f>
        <v>471.68940000000003</v>
      </c>
      <c r="K57" s="22"/>
    </row>
    <row r="58" spans="1:11">
      <c r="A58" s="83"/>
      <c r="B58" s="85"/>
      <c r="C58" s="79">
        <v>11</v>
      </c>
      <c r="D58" s="38">
        <v>0.22</v>
      </c>
      <c r="E58" s="37">
        <f>2000*(1+D58)</f>
        <v>2440</v>
      </c>
      <c r="F58" s="39">
        <f t="shared" si="3"/>
        <v>192.02800000000002</v>
      </c>
      <c r="G58" s="40">
        <f t="shared" si="4"/>
        <v>11</v>
      </c>
      <c r="H58" s="17"/>
      <c r="I58" s="21"/>
      <c r="J58" s="17"/>
      <c r="K58" s="22"/>
    </row>
    <row r="59" spans="1:11">
      <c r="A59" s="83"/>
      <c r="B59" s="85"/>
      <c r="C59" s="79">
        <v>12</v>
      </c>
      <c r="D59" s="38">
        <v>0.18</v>
      </c>
      <c r="E59" s="37">
        <f>2000*(1+D59)</f>
        <v>2360</v>
      </c>
      <c r="F59" s="39">
        <f t="shared" si="3"/>
        <v>185.73200000000003</v>
      </c>
      <c r="G59" s="40">
        <f t="shared" si="4"/>
        <v>11</v>
      </c>
      <c r="H59" s="17"/>
      <c r="I59" s="16" t="s">
        <v>33</v>
      </c>
      <c r="J59" s="23"/>
      <c r="K59" s="24"/>
    </row>
    <row r="60" spans="1:11">
      <c r="A60" s="83"/>
      <c r="B60" s="85"/>
      <c r="C60" s="79">
        <v>13</v>
      </c>
      <c r="D60" s="38">
        <v>0.17</v>
      </c>
      <c r="E60" s="37">
        <f>2000*(1+D60)</f>
        <v>2340</v>
      </c>
      <c r="F60" s="39">
        <f t="shared" si="3"/>
        <v>184.15800000000002</v>
      </c>
      <c r="G60" s="40">
        <f t="shared" si="4"/>
        <v>11</v>
      </c>
      <c r="H60" s="17"/>
      <c r="I60" s="27" t="s">
        <v>34</v>
      </c>
      <c r="J60" s="35">
        <f>J52</f>
        <v>1186.4000000000001</v>
      </c>
      <c r="K60" s="22" t="s">
        <v>29</v>
      </c>
    </row>
    <row r="61" spans="1:11" ht="30">
      <c r="A61" s="83"/>
      <c r="B61" s="85"/>
      <c r="C61" s="79">
        <v>14</v>
      </c>
      <c r="D61" s="38">
        <v>0.15</v>
      </c>
      <c r="E61" s="37">
        <f>2000*(1+D61)</f>
        <v>2300</v>
      </c>
      <c r="F61" s="39">
        <f t="shared" si="3"/>
        <v>181.01000000000002</v>
      </c>
      <c r="G61" s="40">
        <f t="shared" si="4"/>
        <v>10</v>
      </c>
      <c r="H61" s="17"/>
      <c r="I61" s="27" t="s">
        <v>35</v>
      </c>
      <c r="J61" s="35">
        <f>J57</f>
        <v>471.68940000000003</v>
      </c>
      <c r="K61" s="22" t="s">
        <v>29</v>
      </c>
    </row>
    <row r="62" spans="1:11" ht="15.75" thickBot="1">
      <c r="A62" s="83"/>
      <c r="B62" s="85"/>
      <c r="C62" s="79">
        <v>15</v>
      </c>
      <c r="D62" s="38">
        <v>0.13</v>
      </c>
      <c r="E62" s="37">
        <f>2000*(1+D62)</f>
        <v>2260</v>
      </c>
      <c r="F62" s="39">
        <f t="shared" si="3"/>
        <v>177.86200000000002</v>
      </c>
      <c r="G62" s="40">
        <f t="shared" si="4"/>
        <v>10</v>
      </c>
      <c r="H62" s="17"/>
      <c r="I62" s="28" t="s">
        <v>36</v>
      </c>
      <c r="J62" s="36">
        <f>J60+J61</f>
        <v>1658.0894000000001</v>
      </c>
      <c r="K62" s="25" t="s">
        <v>29</v>
      </c>
    </row>
    <row r="63" spans="1:11">
      <c r="A63" s="83"/>
      <c r="B63" s="85"/>
      <c r="C63" s="79">
        <v>16</v>
      </c>
      <c r="D63" s="38">
        <v>0.1</v>
      </c>
      <c r="E63" s="37">
        <f>2000*(1+D63)</f>
        <v>2200</v>
      </c>
      <c r="F63" s="39">
        <f t="shared" si="3"/>
        <v>173.14000000000001</v>
      </c>
      <c r="G63" s="40">
        <f t="shared" si="4"/>
        <v>10</v>
      </c>
    </row>
    <row r="64" spans="1:11" ht="45" customHeight="1">
      <c r="A64" s="83"/>
      <c r="B64" s="85"/>
      <c r="C64" s="79">
        <v>17</v>
      </c>
      <c r="D64" s="38">
        <v>0.08</v>
      </c>
      <c r="E64" s="37">
        <f>2000*(1+D64)</f>
        <v>2160</v>
      </c>
      <c r="F64" s="39">
        <f t="shared" si="3"/>
        <v>169.99200000000002</v>
      </c>
      <c r="G64" s="40">
        <f t="shared" si="4"/>
        <v>10</v>
      </c>
      <c r="I64" s="65" t="s">
        <v>26</v>
      </c>
      <c r="J64" s="65"/>
      <c r="K64" s="65"/>
    </row>
    <row r="65" spans="1:9">
      <c r="A65" s="83"/>
      <c r="B65" s="85"/>
      <c r="C65" s="79">
        <v>18</v>
      </c>
      <c r="D65" s="38">
        <v>0.05</v>
      </c>
      <c r="E65" s="37">
        <f>2000*(1+D65)</f>
        <v>2100</v>
      </c>
      <c r="F65" s="39">
        <f t="shared" si="3"/>
        <v>165.27</v>
      </c>
      <c r="G65" s="40">
        <f t="shared" si="4"/>
        <v>9</v>
      </c>
      <c r="I65" s="5">
        <f>J62/J49</f>
        <v>0.69879020566419414</v>
      </c>
    </row>
    <row r="66" spans="1:9">
      <c r="A66" s="83"/>
      <c r="B66" s="85"/>
      <c r="C66" s="79">
        <v>19</v>
      </c>
      <c r="D66" s="38">
        <v>0.05</v>
      </c>
      <c r="E66" s="37">
        <f>2000*(1+D66)</f>
        <v>2100</v>
      </c>
      <c r="F66" s="39">
        <f t="shared" si="3"/>
        <v>165.27</v>
      </c>
      <c r="G66" s="40">
        <f t="shared" si="4"/>
        <v>9</v>
      </c>
    </row>
    <row r="67" spans="1:9">
      <c r="A67" s="83"/>
      <c r="B67" s="85"/>
      <c r="C67" s="79">
        <v>20</v>
      </c>
      <c r="D67" s="38">
        <v>0.05</v>
      </c>
      <c r="E67" s="37">
        <f>2000*(1+D67)</f>
        <v>2100</v>
      </c>
      <c r="F67" s="39">
        <f t="shared" si="3"/>
        <v>165.27</v>
      </c>
      <c r="G67" s="40">
        <f t="shared" si="4"/>
        <v>9</v>
      </c>
    </row>
    <row r="68" spans="1:9">
      <c r="A68" s="83"/>
      <c r="B68" s="85"/>
      <c r="C68" s="79">
        <v>21</v>
      </c>
      <c r="D68" s="38">
        <v>0.01</v>
      </c>
      <c r="E68" s="37">
        <f>2000*(1+D68)</f>
        <v>2020</v>
      </c>
      <c r="F68" s="39">
        <f t="shared" si="3"/>
        <v>158.97400000000002</v>
      </c>
      <c r="G68" s="40">
        <f t="shared" si="4"/>
        <v>9</v>
      </c>
    </row>
    <row r="69" spans="1:9">
      <c r="A69" s="83"/>
      <c r="B69" s="85"/>
      <c r="C69" s="79">
        <v>22</v>
      </c>
      <c r="D69" s="38">
        <v>-7.0000000000000007E-2</v>
      </c>
      <c r="E69" s="37">
        <f>2000*(1+D69)</f>
        <v>1859.9999999999998</v>
      </c>
      <c r="F69" s="39">
        <f t="shared" si="3"/>
        <v>146.38200000000001</v>
      </c>
      <c r="G69" s="40">
        <f t="shared" si="4"/>
        <v>8</v>
      </c>
    </row>
    <row r="70" spans="1:9">
      <c r="A70" s="83"/>
      <c r="B70" s="85"/>
      <c r="C70" s="79">
        <v>23</v>
      </c>
      <c r="D70" s="38">
        <v>-0.08</v>
      </c>
      <c r="E70" s="37">
        <f>2000*(1+D70)</f>
        <v>1840</v>
      </c>
      <c r="F70" s="39">
        <f t="shared" si="3"/>
        <v>144.80800000000002</v>
      </c>
      <c r="G70" s="40">
        <f t="shared" si="4"/>
        <v>8</v>
      </c>
    </row>
    <row r="71" spans="1:9">
      <c r="A71" s="83"/>
      <c r="B71" s="85"/>
      <c r="C71" s="79">
        <v>24</v>
      </c>
      <c r="D71" s="38">
        <v>-0.13</v>
      </c>
      <c r="E71" s="37">
        <f>2000*(1+D71)</f>
        <v>1740</v>
      </c>
      <c r="F71" s="39">
        <f t="shared" si="3"/>
        <v>136.93800000000002</v>
      </c>
      <c r="G71" s="40">
        <f t="shared" si="4"/>
        <v>8</v>
      </c>
    </row>
    <row r="72" spans="1:9">
      <c r="A72" s="83"/>
      <c r="B72" s="85"/>
      <c r="C72" s="79">
        <v>25</v>
      </c>
      <c r="D72" s="38">
        <v>-0.14000000000000001</v>
      </c>
      <c r="E72" s="37">
        <f>2000*(1+D72)</f>
        <v>1720</v>
      </c>
      <c r="F72" s="39">
        <f t="shared" si="3"/>
        <v>135.364</v>
      </c>
      <c r="G72" s="40">
        <f t="shared" si="4"/>
        <v>8</v>
      </c>
    </row>
    <row r="73" spans="1:9">
      <c r="A73" s="83" t="s">
        <v>43</v>
      </c>
      <c r="B73" s="85"/>
      <c r="C73" s="80">
        <v>26</v>
      </c>
      <c r="D73" s="42">
        <v>-0.15</v>
      </c>
      <c r="E73" s="41">
        <f>2000*(1+D73)</f>
        <v>1700</v>
      </c>
      <c r="F73" s="39">
        <f t="shared" si="3"/>
        <v>133.79000000000002</v>
      </c>
      <c r="G73" s="40">
        <f t="shared" si="4"/>
        <v>8</v>
      </c>
    </row>
    <row r="74" spans="1:9">
      <c r="A74" s="83"/>
      <c r="B74" s="85"/>
      <c r="C74" s="80">
        <v>27</v>
      </c>
      <c r="D74" s="42">
        <v>-0.18</v>
      </c>
      <c r="E74" s="41">
        <f>2000*(1+D74)</f>
        <v>1640.0000000000002</v>
      </c>
      <c r="F74" s="39">
        <f t="shared" si="3"/>
        <v>129.06800000000004</v>
      </c>
      <c r="G74" s="40">
        <f t="shared" si="4"/>
        <v>7</v>
      </c>
    </row>
    <row r="75" spans="1:9">
      <c r="A75" s="83"/>
      <c r="B75" s="85"/>
      <c r="C75" s="80">
        <v>28</v>
      </c>
      <c r="D75" s="42">
        <v>-0.18</v>
      </c>
      <c r="E75" s="41">
        <f>2000*(1+D75)</f>
        <v>1640.0000000000002</v>
      </c>
      <c r="F75" s="39">
        <f t="shared" si="3"/>
        <v>129.06800000000004</v>
      </c>
      <c r="G75" s="40">
        <f t="shared" si="4"/>
        <v>7</v>
      </c>
    </row>
    <row r="76" spans="1:9">
      <c r="A76" s="83"/>
      <c r="B76" s="85"/>
      <c r="C76" s="80">
        <v>29</v>
      </c>
      <c r="D76" s="42">
        <v>-0.24</v>
      </c>
      <c r="E76" s="41">
        <f>2000*(1+D76)</f>
        <v>1520</v>
      </c>
      <c r="F76" s="39">
        <f t="shared" si="3"/>
        <v>119.62400000000001</v>
      </c>
      <c r="G76" s="40">
        <f t="shared" si="4"/>
        <v>7</v>
      </c>
    </row>
    <row r="77" spans="1:9">
      <c r="A77" s="83"/>
      <c r="B77" s="85"/>
      <c r="C77" s="80">
        <v>30</v>
      </c>
      <c r="D77" s="42">
        <v>-0.26</v>
      </c>
      <c r="E77" s="41">
        <f>2000*(1+D77)</f>
        <v>1480</v>
      </c>
      <c r="F77" s="39">
        <f t="shared" si="3"/>
        <v>116.47600000000001</v>
      </c>
      <c r="G77" s="40">
        <f t="shared" si="4"/>
        <v>6</v>
      </c>
    </row>
    <row r="78" spans="1:9">
      <c r="A78" s="83"/>
      <c r="B78" s="85"/>
      <c r="C78" s="80">
        <v>31</v>
      </c>
      <c r="D78" s="42">
        <v>-0.26</v>
      </c>
      <c r="E78" s="41">
        <f>2000*(1+D78)</f>
        <v>1480</v>
      </c>
      <c r="F78" s="39">
        <f t="shared" si="3"/>
        <v>116.47600000000001</v>
      </c>
      <c r="G78" s="40">
        <f t="shared" si="4"/>
        <v>6</v>
      </c>
    </row>
    <row r="79" spans="1:9">
      <c r="A79" s="83"/>
      <c r="B79" s="85"/>
      <c r="C79" s="80">
        <v>32</v>
      </c>
      <c r="D79" s="42">
        <v>-0.27</v>
      </c>
      <c r="E79" s="41">
        <f>2000*(1+D79)</f>
        <v>1460</v>
      </c>
      <c r="F79" s="39">
        <f t="shared" si="3"/>
        <v>114.90200000000002</v>
      </c>
      <c r="G79" s="40">
        <f t="shared" si="4"/>
        <v>6</v>
      </c>
    </row>
    <row r="80" spans="1:9">
      <c r="A80" s="83"/>
      <c r="B80" s="85"/>
      <c r="C80" s="80">
        <v>33</v>
      </c>
      <c r="D80" s="42">
        <v>-0.31</v>
      </c>
      <c r="E80" s="41">
        <f>2000*(1+D80)</f>
        <v>1380</v>
      </c>
      <c r="F80" s="39">
        <f t="shared" si="3"/>
        <v>108.60600000000001</v>
      </c>
      <c r="G80" s="40">
        <f t="shared" si="4"/>
        <v>6</v>
      </c>
    </row>
    <row r="81" spans="1:7">
      <c r="A81" s="83"/>
      <c r="B81" s="85"/>
      <c r="C81" s="80">
        <v>34</v>
      </c>
      <c r="D81" s="42">
        <v>-0.31</v>
      </c>
      <c r="E81" s="41">
        <f>2000*(1+D81)</f>
        <v>1380</v>
      </c>
      <c r="F81" s="39">
        <f t="shared" si="3"/>
        <v>108.60600000000001</v>
      </c>
      <c r="G81" s="40">
        <f t="shared" si="4"/>
        <v>6</v>
      </c>
    </row>
    <row r="82" spans="1:7">
      <c r="A82" s="83"/>
      <c r="B82" s="85"/>
      <c r="C82" s="80">
        <v>35</v>
      </c>
      <c r="D82" s="42">
        <v>-0.36</v>
      </c>
      <c r="E82" s="41">
        <f>2000*(1+D82)</f>
        <v>1280</v>
      </c>
      <c r="F82" s="39">
        <f t="shared" si="3"/>
        <v>100.736</v>
      </c>
      <c r="G82" s="40">
        <f t="shared" si="4"/>
        <v>6</v>
      </c>
    </row>
    <row r="83" spans="1:7">
      <c r="A83" s="83"/>
      <c r="B83" s="85"/>
      <c r="C83" s="80">
        <v>36</v>
      </c>
      <c r="D83" s="42">
        <v>-0.36</v>
      </c>
      <c r="E83" s="41">
        <f>2000*(1+D83)</f>
        <v>1280</v>
      </c>
      <c r="F83" s="39">
        <f t="shared" si="3"/>
        <v>100.736</v>
      </c>
      <c r="G83" s="40">
        <f t="shared" si="4"/>
        <v>6</v>
      </c>
    </row>
    <row r="84" spans="1:7">
      <c r="A84" s="83"/>
      <c r="B84" s="85"/>
      <c r="C84" s="80">
        <v>37</v>
      </c>
      <c r="D84" s="42">
        <v>-0.37</v>
      </c>
      <c r="E84" s="41">
        <f>2000*(1+D84)</f>
        <v>1260</v>
      </c>
      <c r="F84" s="39">
        <f t="shared" si="3"/>
        <v>99.162000000000006</v>
      </c>
      <c r="G84" s="40">
        <f t="shared" si="4"/>
        <v>5</v>
      </c>
    </row>
    <row r="85" spans="1:7">
      <c r="A85" s="83"/>
      <c r="B85" s="85"/>
      <c r="C85" s="80">
        <v>38</v>
      </c>
      <c r="D85" s="42">
        <v>-0.38</v>
      </c>
      <c r="E85" s="41">
        <f>2000*(1+D85)</f>
        <v>1240</v>
      </c>
      <c r="F85" s="39">
        <f t="shared" si="3"/>
        <v>97.588000000000008</v>
      </c>
      <c r="G85" s="40">
        <f t="shared" si="4"/>
        <v>5</v>
      </c>
    </row>
    <row r="86" spans="1:7">
      <c r="A86" s="83"/>
      <c r="B86" s="85"/>
      <c r="C86" s="80">
        <v>39</v>
      </c>
      <c r="D86" s="42">
        <v>-0.39</v>
      </c>
      <c r="E86" s="41">
        <f>2000*(1+D86)</f>
        <v>1220</v>
      </c>
      <c r="F86" s="39">
        <f t="shared" si="3"/>
        <v>96.01400000000001</v>
      </c>
      <c r="G86" s="40">
        <f t="shared" si="4"/>
        <v>5</v>
      </c>
    </row>
    <row r="87" spans="1:7">
      <c r="A87" s="83"/>
      <c r="B87" s="85"/>
      <c r="C87" s="80">
        <v>40</v>
      </c>
      <c r="D87" s="42">
        <v>-0.42</v>
      </c>
      <c r="E87" s="41">
        <f>2000*(1+D87)</f>
        <v>1160.0000000000002</v>
      </c>
      <c r="F87" s="39">
        <f t="shared" si="3"/>
        <v>91.29200000000003</v>
      </c>
      <c r="G87" s="40">
        <f t="shared" si="4"/>
        <v>5</v>
      </c>
    </row>
    <row r="88" spans="1:7">
      <c r="A88" s="83"/>
      <c r="B88" s="85"/>
      <c r="C88" s="80">
        <v>41</v>
      </c>
      <c r="D88" s="42">
        <v>-0.46</v>
      </c>
      <c r="E88" s="41">
        <f>2000*(1+D88)</f>
        <v>1080</v>
      </c>
      <c r="F88" s="39">
        <f t="shared" si="3"/>
        <v>84.996000000000009</v>
      </c>
      <c r="G88" s="40">
        <f t="shared" si="4"/>
        <v>5</v>
      </c>
    </row>
    <row r="89" spans="1:7">
      <c r="A89" s="83"/>
      <c r="B89" s="85"/>
      <c r="C89" s="80">
        <v>42</v>
      </c>
      <c r="D89" s="42">
        <v>-0.49</v>
      </c>
      <c r="E89" s="41">
        <f>2000*(1+D89)</f>
        <v>1020</v>
      </c>
      <c r="F89" s="39">
        <f t="shared" si="3"/>
        <v>80.274000000000001</v>
      </c>
      <c r="G89" s="40">
        <f t="shared" si="4"/>
        <v>4</v>
      </c>
    </row>
    <row r="90" spans="1:7" ht="15.75" thickBot="1">
      <c r="A90" s="84"/>
      <c r="B90" s="85"/>
      <c r="C90" s="81">
        <v>43</v>
      </c>
      <c r="D90" s="44">
        <v>-0.5</v>
      </c>
      <c r="E90" s="43">
        <f>2000*(1+D90)</f>
        <v>1000</v>
      </c>
      <c r="F90" s="45">
        <f t="shared" si="3"/>
        <v>78.7</v>
      </c>
      <c r="G90" s="46">
        <f t="shared" si="4"/>
        <v>4</v>
      </c>
    </row>
  </sheetData>
  <sortState ref="C47:E89">
    <sortCondition descending="1" ref="E47:E89"/>
  </sortState>
  <mergeCells count="7">
    <mergeCell ref="I16:K18"/>
    <mergeCell ref="A48:A72"/>
    <mergeCell ref="A73:A90"/>
    <mergeCell ref="I51:K51"/>
    <mergeCell ref="I54:K54"/>
    <mergeCell ref="I59:K59"/>
    <mergeCell ref="I64:K64"/>
  </mergeCells>
  <conditionalFormatting sqref="E3:E45">
    <cfRule type="expression" dxfId="0" priority="1">
      <formula>"&gt;1720"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Feuil2!Zone_d_impression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Placide</dc:creator>
  <cp:lastModifiedBy>Placide</cp:lastModifiedBy>
  <cp:lastPrinted>2019-12-07T21:14:37Z</cp:lastPrinted>
  <dcterms:created xsi:type="dcterms:W3CDTF">2019-12-07T19:21:09Z</dcterms:created>
  <dcterms:modified xsi:type="dcterms:W3CDTF">2019-12-07T21:14:43Z</dcterms:modified>
</cp:coreProperties>
</file>